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C:\Users\christma\Desktop\95210 - sparQ Universal Quant\"/>
    </mc:Choice>
  </mc:AlternateContent>
  <xr:revisionPtr revIDLastSave="0" documentId="13_ncr:1_{06D7864F-0284-4D07-BF00-3E114ACFF329}" xr6:coauthVersionLast="41" xr6:coauthVersionMax="41" xr10:uidLastSave="{00000000-0000-0000-0000-000000000000}"/>
  <bookViews>
    <workbookView xWindow="25080" yWindow="-120" windowWidth="25440" windowHeight="15390" xr2:uid="{00000000-000D-0000-FFFF-FFFF00000000}"/>
  </bookViews>
  <sheets>
    <sheet name="sparQ Universal Library Quant" sheetId="14" r:id="rId1"/>
  </sheets>
  <definedNames>
    <definedName name="_xlnm.Print_Area" localSheetId="0">'sparQ Universal Library Quant'!$A$1:$P$196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02" i="14" l="1"/>
  <c r="D99" i="14"/>
  <c r="D108" i="14"/>
  <c r="D105" i="14"/>
  <c r="D114" i="14"/>
  <c r="D111" i="14"/>
  <c r="D120" i="14"/>
  <c r="D117" i="14"/>
  <c r="D126" i="14"/>
  <c r="D123" i="14"/>
  <c r="D132" i="14"/>
  <c r="D129" i="14"/>
  <c r="D138" i="14"/>
  <c r="D135" i="14"/>
  <c r="D144" i="14"/>
  <c r="D141" i="14"/>
  <c r="D150" i="14"/>
  <c r="D147" i="14"/>
  <c r="D156" i="14"/>
  <c r="D153" i="14"/>
  <c r="D162" i="14"/>
  <c r="D159" i="14"/>
  <c r="F29" i="14" l="1"/>
  <c r="F28" i="14"/>
  <c r="F27" i="14"/>
  <c r="E43" i="14" l="1"/>
  <c r="G27" i="14"/>
  <c r="F43" i="14" l="1"/>
  <c r="E42" i="14"/>
  <c r="E41" i="14"/>
  <c r="E40" i="14"/>
  <c r="E39" i="14"/>
  <c r="E38" i="14"/>
  <c r="I99" i="14" l="1"/>
  <c r="H182" i="14" l="1"/>
  <c r="H181" i="14"/>
  <c r="I180" i="14"/>
  <c r="H180" i="14"/>
  <c r="D180" i="14"/>
  <c r="H179" i="14"/>
  <c r="H178" i="14"/>
  <c r="I177" i="14"/>
  <c r="H177" i="14"/>
  <c r="D177" i="14"/>
  <c r="H176" i="14"/>
  <c r="H175" i="14"/>
  <c r="I174" i="14"/>
  <c r="H174" i="14"/>
  <c r="D174" i="14"/>
  <c r="H173" i="14"/>
  <c r="H172" i="14"/>
  <c r="I171" i="14"/>
  <c r="H171" i="14"/>
  <c r="D171" i="14"/>
  <c r="H170" i="14"/>
  <c r="H169" i="14"/>
  <c r="I168" i="14"/>
  <c r="H168" i="14"/>
  <c r="D168" i="14"/>
  <c r="H167" i="14"/>
  <c r="H166" i="14"/>
  <c r="I165" i="14"/>
  <c r="H165" i="14"/>
  <c r="D165" i="14"/>
  <c r="H164" i="14"/>
  <c r="H163" i="14"/>
  <c r="I162" i="14"/>
  <c r="H162" i="14"/>
  <c r="H161" i="14"/>
  <c r="H160" i="14"/>
  <c r="I159" i="14"/>
  <c r="H159" i="14"/>
  <c r="H158" i="14"/>
  <c r="H157" i="14"/>
  <c r="I156" i="14"/>
  <c r="H156" i="14"/>
  <c r="H155" i="14"/>
  <c r="H154" i="14"/>
  <c r="I153" i="14"/>
  <c r="H153" i="14"/>
  <c r="H152" i="14"/>
  <c r="H151" i="14"/>
  <c r="I150" i="14"/>
  <c r="H150" i="14"/>
  <c r="H149" i="14"/>
  <c r="H148" i="14"/>
  <c r="I147" i="14"/>
  <c r="H147" i="14"/>
  <c r="H146" i="14"/>
  <c r="H145" i="14"/>
  <c r="I144" i="14"/>
  <c r="H144" i="14"/>
  <c r="H143" i="14"/>
  <c r="H142" i="14"/>
  <c r="I141" i="14"/>
  <c r="H141" i="14"/>
  <c r="H140" i="14"/>
  <c r="H139" i="14"/>
  <c r="I138" i="14"/>
  <c r="H138" i="14"/>
  <c r="H137" i="14"/>
  <c r="H136" i="14"/>
  <c r="I135" i="14"/>
  <c r="H135" i="14"/>
  <c r="H134" i="14"/>
  <c r="H133" i="14"/>
  <c r="I132" i="14"/>
  <c r="H132" i="14"/>
  <c r="H131" i="14"/>
  <c r="H130" i="14"/>
  <c r="I129" i="14"/>
  <c r="H129" i="14"/>
  <c r="H128" i="14"/>
  <c r="H127" i="14"/>
  <c r="I126" i="14"/>
  <c r="H126" i="14"/>
  <c r="H125" i="14"/>
  <c r="H124" i="14"/>
  <c r="I123" i="14"/>
  <c r="H123" i="14"/>
  <c r="H122" i="14"/>
  <c r="H121" i="14"/>
  <c r="I120" i="14"/>
  <c r="H120" i="14"/>
  <c r="H119" i="14"/>
  <c r="H118" i="14"/>
  <c r="I117" i="14"/>
  <c r="H117" i="14"/>
  <c r="H116" i="14"/>
  <c r="H115" i="14"/>
  <c r="I114" i="14"/>
  <c r="H114" i="14"/>
  <c r="H113" i="14"/>
  <c r="H112" i="14"/>
  <c r="I111" i="14"/>
  <c r="H111" i="14"/>
  <c r="H110" i="14"/>
  <c r="H109" i="14"/>
  <c r="I108" i="14"/>
  <c r="H108" i="14"/>
  <c r="H107" i="14"/>
  <c r="H106" i="14"/>
  <c r="I105" i="14"/>
  <c r="H105" i="14"/>
  <c r="H104" i="14"/>
  <c r="H103" i="14"/>
  <c r="I102" i="14"/>
  <c r="H102" i="14"/>
  <c r="H101" i="14"/>
  <c r="H100" i="14"/>
  <c r="H99" i="14"/>
  <c r="G30" i="14"/>
  <c r="H30" i="14" s="1"/>
  <c r="F26" i="14"/>
  <c r="F25" i="14"/>
  <c r="G24" i="14"/>
  <c r="H24" i="14" s="1"/>
  <c r="F24" i="14"/>
  <c r="F23" i="14"/>
  <c r="F22" i="14"/>
  <c r="G21" i="14"/>
  <c r="F21" i="14"/>
  <c r="F20" i="14"/>
  <c r="F19" i="14"/>
  <c r="G18" i="14"/>
  <c r="H18" i="14" s="1"/>
  <c r="F18" i="14"/>
  <c r="F17" i="14"/>
  <c r="F16" i="14"/>
  <c r="G15" i="14"/>
  <c r="H15" i="14" s="1"/>
  <c r="F15" i="14"/>
  <c r="F14" i="14"/>
  <c r="F13" i="14"/>
  <c r="G12" i="14"/>
  <c r="F12" i="14"/>
  <c r="H12" i="14" l="1"/>
  <c r="H21" i="14"/>
  <c r="F42" i="14"/>
  <c r="F38" i="14"/>
  <c r="F39" i="14"/>
  <c r="F40" i="14"/>
  <c r="F41" i="14"/>
  <c r="E69" i="14" l="1"/>
  <c r="E71" i="14"/>
  <c r="E73" i="14"/>
  <c r="J126" i="14" l="1"/>
  <c r="K126" i="14" s="1"/>
  <c r="L126" i="14" s="1"/>
  <c r="M126" i="14" s="1"/>
  <c r="N126" i="14" s="1"/>
  <c r="O126" i="14" s="1"/>
  <c r="J120" i="14"/>
  <c r="K120" i="14" s="1"/>
  <c r="L120" i="14" s="1"/>
  <c r="M120" i="14" s="1"/>
  <c r="N120" i="14" s="1"/>
  <c r="O120" i="14" s="1"/>
  <c r="J162" i="14"/>
  <c r="K162" i="14" s="1"/>
  <c r="L162" i="14" s="1"/>
  <c r="M162" i="14" s="1"/>
  <c r="N162" i="14" s="1"/>
  <c r="O162" i="14" s="1"/>
  <c r="J99" i="14"/>
  <c r="K99" i="14" s="1"/>
  <c r="L99" i="14" s="1"/>
  <c r="M99" i="14" s="1"/>
  <c r="N99" i="14" s="1"/>
  <c r="O99" i="14" s="1"/>
  <c r="J156" i="14"/>
  <c r="K156" i="14" s="1"/>
  <c r="L156" i="14" s="1"/>
  <c r="M156" i="14" s="1"/>
  <c r="N156" i="14" s="1"/>
  <c r="O156" i="14" s="1"/>
  <c r="J123" i="14"/>
  <c r="K123" i="14" s="1"/>
  <c r="L123" i="14" s="1"/>
  <c r="M123" i="14" s="1"/>
  <c r="N123" i="14" s="1"/>
  <c r="O123" i="14" s="1"/>
  <c r="J129" i="14"/>
  <c r="K129" i="14" s="1"/>
  <c r="L129" i="14" s="1"/>
  <c r="M129" i="14" s="1"/>
  <c r="N129" i="14" s="1"/>
  <c r="O129" i="14" s="1"/>
  <c r="J111" i="14"/>
  <c r="K111" i="14" s="1"/>
  <c r="L111" i="14" s="1"/>
  <c r="M111" i="14" s="1"/>
  <c r="N111" i="14" s="1"/>
  <c r="O111" i="14" s="1"/>
  <c r="J132" i="14"/>
  <c r="K132" i="14" s="1"/>
  <c r="L132" i="14" s="1"/>
  <c r="M132" i="14" s="1"/>
  <c r="N132" i="14" s="1"/>
  <c r="O132" i="14" s="1"/>
  <c r="J150" i="14"/>
  <c r="K150" i="14" s="1"/>
  <c r="L150" i="14" s="1"/>
  <c r="M150" i="14" s="1"/>
  <c r="N150" i="14" s="1"/>
  <c r="O150" i="14" s="1"/>
  <c r="J165" i="14"/>
  <c r="K165" i="14" s="1"/>
  <c r="L165" i="14" s="1"/>
  <c r="M165" i="14" s="1"/>
  <c r="N165" i="14" s="1"/>
  <c r="O165" i="14" s="1"/>
  <c r="J105" i="14"/>
  <c r="K105" i="14" s="1"/>
  <c r="L105" i="14" s="1"/>
  <c r="M105" i="14" s="1"/>
  <c r="N105" i="14" s="1"/>
  <c r="O105" i="14" s="1"/>
  <c r="J102" i="14"/>
  <c r="K102" i="14" s="1"/>
  <c r="L102" i="14" s="1"/>
  <c r="M102" i="14" s="1"/>
  <c r="N102" i="14" s="1"/>
  <c r="O102" i="14" s="1"/>
  <c r="J180" i="14"/>
  <c r="K180" i="14" s="1"/>
  <c r="L180" i="14" s="1"/>
  <c r="M180" i="14" s="1"/>
  <c r="N180" i="14" s="1"/>
  <c r="O180" i="14" s="1"/>
  <c r="J147" i="14"/>
  <c r="K147" i="14" s="1"/>
  <c r="L147" i="14" s="1"/>
  <c r="M147" i="14" s="1"/>
  <c r="N147" i="14" s="1"/>
  <c r="O147" i="14" s="1"/>
  <c r="J117" i="14"/>
  <c r="K117" i="14" s="1"/>
  <c r="L117" i="14" s="1"/>
  <c r="M117" i="14" s="1"/>
  <c r="N117" i="14" s="1"/>
  <c r="O117" i="14" s="1"/>
  <c r="J138" i="14"/>
  <c r="K138" i="14" s="1"/>
  <c r="L138" i="14" s="1"/>
  <c r="M138" i="14" s="1"/>
  <c r="N138" i="14" s="1"/>
  <c r="O138" i="14" s="1"/>
  <c r="J177" i="14"/>
  <c r="K177" i="14" s="1"/>
  <c r="L177" i="14" s="1"/>
  <c r="M177" i="14" s="1"/>
  <c r="N177" i="14" s="1"/>
  <c r="O177" i="14" s="1"/>
  <c r="J174" i="14"/>
  <c r="K174" i="14" s="1"/>
  <c r="L174" i="14" s="1"/>
  <c r="M174" i="14" s="1"/>
  <c r="N174" i="14" s="1"/>
  <c r="O174" i="14" s="1"/>
  <c r="J153" i="14"/>
  <c r="K153" i="14" s="1"/>
  <c r="L153" i="14" s="1"/>
  <c r="M153" i="14" s="1"/>
  <c r="N153" i="14" s="1"/>
  <c r="O153" i="14" s="1"/>
  <c r="J135" i="14"/>
  <c r="K135" i="14" s="1"/>
  <c r="L135" i="14" s="1"/>
  <c r="M135" i="14" s="1"/>
  <c r="N135" i="14" s="1"/>
  <c r="O135" i="14" s="1"/>
  <c r="J171" i="14"/>
  <c r="K171" i="14" s="1"/>
  <c r="L171" i="14" s="1"/>
  <c r="M171" i="14" s="1"/>
  <c r="N171" i="14" s="1"/>
  <c r="O171" i="14" s="1"/>
  <c r="J144" i="14"/>
  <c r="K144" i="14" s="1"/>
  <c r="L144" i="14" s="1"/>
  <c r="M144" i="14" s="1"/>
  <c r="N144" i="14" s="1"/>
  <c r="O144" i="14" s="1"/>
  <c r="J141" i="14"/>
  <c r="K141" i="14" s="1"/>
  <c r="L141" i="14" s="1"/>
  <c r="M141" i="14" s="1"/>
  <c r="N141" i="14" s="1"/>
  <c r="O141" i="14" s="1"/>
  <c r="J108" i="14"/>
  <c r="K108" i="14" s="1"/>
  <c r="L108" i="14" s="1"/>
  <c r="M108" i="14" s="1"/>
  <c r="N108" i="14" s="1"/>
  <c r="O108" i="14" s="1"/>
  <c r="J114" i="14"/>
  <c r="K114" i="14" s="1"/>
  <c r="L114" i="14" s="1"/>
  <c r="M114" i="14" s="1"/>
  <c r="N114" i="14" s="1"/>
  <c r="O114" i="14" s="1"/>
  <c r="J168" i="14"/>
  <c r="K168" i="14" s="1"/>
  <c r="L168" i="14" s="1"/>
  <c r="M168" i="14" s="1"/>
  <c r="N168" i="14" s="1"/>
  <c r="O168" i="14" s="1"/>
  <c r="J159" i="14"/>
  <c r="K159" i="14" s="1"/>
  <c r="L159" i="14" s="1"/>
  <c r="M159" i="14" s="1"/>
  <c r="N159" i="14" s="1"/>
  <c r="O159" i="14" s="1"/>
</calcChain>
</file>

<file path=xl/sharedStrings.xml><?xml version="1.0" encoding="utf-8"?>
<sst xmlns="http://schemas.openxmlformats.org/spreadsheetml/2006/main" count="51" uniqueCount="41">
  <si>
    <t>Std#</t>
  </si>
  <si>
    <t>Conc (pM)</t>
  </si>
  <si>
    <t>Cq</t>
  </si>
  <si>
    <t>Avg Cq</t>
  </si>
  <si>
    <t>Delta Cq</t>
  </si>
  <si>
    <t>Log10 Conc</t>
  </si>
  <si>
    <t>Calculated Efficiency</t>
  </si>
  <si>
    <t>Dilution</t>
  </si>
  <si>
    <t>Log Conc</t>
  </si>
  <si>
    <t>Avg Conc (pM)</t>
  </si>
  <si>
    <t>Size-adjusted Conc (pM)</t>
  </si>
  <si>
    <t>Conc of undiluted library (pM)</t>
  </si>
  <si>
    <t>Conc of undiluted library (nM)</t>
  </si>
  <si>
    <t>Conc of undiluted library (ng/ul)</t>
  </si>
  <si>
    <t>Outlier test</t>
  </si>
  <si>
    <t>Outlier</t>
  </si>
  <si>
    <t>NTC</t>
  </si>
  <si>
    <t>Library Dilution 1</t>
  </si>
  <si>
    <t>Library Dilution 2</t>
  </si>
  <si>
    <t>Input Cq values for the standards in the appropriate highlighted cells</t>
  </si>
  <si>
    <t>Unknown Library</t>
  </si>
  <si>
    <t>Replicate</t>
  </si>
  <si>
    <t>Average fragment length in base pairs</t>
  </si>
  <si>
    <t>Move Cq values of outliers to this column</t>
  </si>
  <si>
    <t>The average Cq is calculated for the non-outliers in this column</t>
  </si>
  <si>
    <t>Outliers are marked "TRUE" in this column</t>
  </si>
  <si>
    <t>The delta Cq values between the 10-fold standard dilutions are given in this column.</t>
  </si>
  <si>
    <t>Std #</t>
  </si>
  <si>
    <t>Slope from graph equation (m)</t>
  </si>
  <si>
    <t>Intercept from graph equation (b)</t>
  </si>
  <si>
    <t>Step 2 - Review the standard curve plot and calculate reaction efficiency.</t>
  </si>
  <si>
    <t>Step 1 - Input Cq values of the standards</t>
  </si>
  <si>
    <t>Step 3 - Enter the dilution factor(s) and Cq values for the unknown libraries</t>
  </si>
  <si>
    <t>Enter library dilution factors below</t>
  </si>
  <si>
    <t>Input Cq values for the libraries in the appropriate highlighted cells</t>
  </si>
  <si>
    <t>Enter average fragment length values for the libraries in the appropriate highlighted cells.</t>
  </si>
  <si>
    <t>Calculated Concentrations</t>
  </si>
  <si>
    <t>Values from the chart are calculated in the highlighted cells below.</t>
  </si>
  <si>
    <t>USER data input required for Green cells</t>
  </si>
  <si>
    <t>Companion Quantification Template for sparQ Universal Library Quant Kit</t>
  </si>
  <si>
    <t>MK-NC-0003 REV.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</si>
</sst>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17">
    <font>
      <sz val="10"/>
      <name val="Arial"/>
    </font>
    <font>
      <sz val="11"/>
      <color rgb="FF000000"/>
      <name val="Frutiger"/>
    </font>
    <font>
      <sz val="10"/>
      <name val="Frutiger"/>
    </font>
    <font>
      <b/>
      <sz val="14"/>
      <color rgb="FF7030A0"/>
      <name val="Frutiger"/>
    </font>
    <font>
      <b/>
      <i/>
      <sz val="12"/>
      <color rgb="FFFF0000"/>
      <name val="Frutiger"/>
    </font>
    <font>
      <b/>
      <sz val="10"/>
      <name val="Frutiger"/>
    </font>
    <font>
      <sz val="12"/>
      <name val="Frutiger"/>
    </font>
    <font>
      <b/>
      <sz val="12"/>
      <color rgb="FF7030A0"/>
      <name val="Frutiger"/>
    </font>
    <font>
      <b/>
      <i/>
      <sz val="16"/>
      <color rgb="FF7030A0"/>
      <name val="Frutiger"/>
    </font>
    <font>
      <b/>
      <sz val="14"/>
      <name val="Frutiger"/>
    </font>
    <font>
      <b/>
      <sz val="12"/>
      <name val="Frutiger"/>
    </font>
    <font>
      <i/>
      <sz val="12"/>
      <name val="Frutiger"/>
    </font>
    <font>
      <b/>
      <i/>
      <sz val="11"/>
      <name val="Frutiger"/>
    </font>
    <font>
      <i/>
      <sz val="10"/>
      <name val="Frutiger"/>
    </font>
    <font>
      <b/>
      <i/>
      <sz val="10"/>
      <name val="Frutiger"/>
    </font>
    <font>
      <b/>
      <i/>
      <sz val="16"/>
      <name val="Frutiger"/>
    </font>
    <font>
      <i/>
      <sz val="9"/>
      <name val="Frutiger"/>
    </font>
  </fonts>
  <fills count="10">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81BC00"/>
        <bgColor indexed="64"/>
      </patternFill>
    </fill>
    <fill>
      <patternFill patternType="solid">
        <fgColor rgb="FFF6BC94"/>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theme="8" tint="-0.499984740745262"/>
      </top>
      <bottom/>
      <diagonal/>
    </border>
    <border>
      <left style="thin">
        <color theme="8" tint="-0.499984740745262"/>
      </left>
      <right style="thin">
        <color theme="8" tint="-0.499984740745262"/>
      </right>
      <top style="thin">
        <color theme="8" tint="-0.499984740745262"/>
      </top>
      <bottom style="thin">
        <color theme="8" tint="-0.499984740745262"/>
      </bottom>
      <diagonal/>
    </border>
    <border>
      <left/>
      <right style="thin">
        <color theme="8" tint="-0.499984740745262"/>
      </right>
      <top style="thin">
        <color theme="8" tint="-0.499984740745262"/>
      </top>
      <bottom/>
      <diagonal/>
    </border>
    <border>
      <left/>
      <right style="thin">
        <color theme="8" tint="-0.499984740745262"/>
      </right>
      <top/>
      <bottom/>
      <diagonal/>
    </border>
    <border>
      <left/>
      <right style="thin">
        <color theme="8" tint="-0.499984740745262"/>
      </right>
      <top/>
      <bottom style="thin">
        <color theme="8" tint="-0.499984740745262"/>
      </bottom>
      <diagonal/>
    </border>
    <border>
      <left style="thin">
        <color indexed="64"/>
      </left>
      <right style="thin">
        <color indexed="64"/>
      </right>
      <top style="thin">
        <color indexed="64"/>
      </top>
      <bottom style="thin">
        <color theme="8" tint="-0.499984740745262"/>
      </bottom>
      <diagonal/>
    </border>
    <border>
      <left style="thin">
        <color theme="8" tint="-0.499984740745262"/>
      </left>
      <right style="thin">
        <color theme="8" tint="-0.499984740745262"/>
      </right>
      <top style="thin">
        <color theme="8" tint="-0.499984740745262"/>
      </top>
      <bottom style="medium">
        <color indexed="64"/>
      </bottom>
      <diagonal/>
    </border>
    <border>
      <left style="thin">
        <color theme="8" tint="-0.499984740745262"/>
      </left>
      <right style="thin">
        <color theme="8" tint="-0.499984740745262"/>
      </right>
      <top style="thin">
        <color theme="8" tint="-0.499984740745262"/>
      </top>
      <bottom/>
      <diagonal/>
    </border>
    <border>
      <left style="thin">
        <color theme="8" tint="-0.499984740745262"/>
      </left>
      <right style="thin">
        <color theme="8" tint="-0.499984740745262"/>
      </right>
      <top/>
      <bottom/>
      <diagonal/>
    </border>
    <border>
      <left style="thin">
        <color theme="8" tint="-0.499984740745262"/>
      </left>
      <right style="thin">
        <color theme="8" tint="-0.499984740745262"/>
      </right>
      <top/>
      <bottom style="thin">
        <color indexed="64"/>
      </bottom>
      <diagonal/>
    </border>
    <border>
      <left style="thin">
        <color theme="8" tint="-0.499984740745262"/>
      </left>
      <right style="thin">
        <color theme="8" tint="-0.499984740745262"/>
      </right>
      <top/>
      <bottom style="medium">
        <color indexed="64"/>
      </bottom>
      <diagonal/>
    </border>
    <border>
      <left style="thin">
        <color theme="8" tint="-0.499984740745262"/>
      </left>
      <right style="thin">
        <color theme="8" tint="-0.499984740745262"/>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theme="8" tint="-0.499984740745262"/>
      </left>
      <right style="thin">
        <color theme="8" tint="-0.499984740745262"/>
      </right>
      <top/>
      <bottom style="thin">
        <color theme="8" tint="-0.499984740745262"/>
      </bottom>
      <diagonal/>
    </border>
    <border>
      <left style="thin">
        <color theme="8" tint="-0.499984740745262"/>
      </left>
      <right style="thin">
        <color theme="8" tint="-0.499984740745262"/>
      </right>
      <top style="thin">
        <color theme="8" tint="-0.499984740745262"/>
      </top>
      <bottom style="medium">
        <color theme="8" tint="-0.499984740745262"/>
      </bottom>
      <diagonal/>
    </border>
    <border>
      <left style="thin">
        <color theme="8" tint="-0.499984740745262"/>
      </left>
      <right style="thin">
        <color theme="8" tint="-0.499984740745262"/>
      </right>
      <top style="medium">
        <color indexed="64"/>
      </top>
      <bottom/>
      <diagonal/>
    </border>
    <border>
      <left/>
      <right style="thin">
        <color theme="8" tint="-0.499984740745262"/>
      </right>
      <top style="medium">
        <color indexed="64"/>
      </top>
      <bottom/>
      <diagonal/>
    </border>
    <border>
      <left/>
      <right style="thin">
        <color theme="8" tint="-0.499984740745262"/>
      </right>
      <top/>
      <bottom style="medium">
        <color theme="8" tint="-0.499984740745262"/>
      </bottom>
      <diagonal/>
    </border>
    <border>
      <left/>
      <right style="thin">
        <color theme="8" tint="-0.499984740745262"/>
      </right>
      <top/>
      <bottom style="medium">
        <color indexed="64"/>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thin">
        <color indexed="64"/>
      </left>
      <right/>
      <top style="thin">
        <color indexed="64"/>
      </top>
      <bottom style="thin">
        <color theme="8" tint="-0.499984740745262"/>
      </bottom>
      <diagonal/>
    </border>
    <border>
      <left style="thin">
        <color indexed="64"/>
      </left>
      <right style="thin">
        <color indexed="64"/>
      </right>
      <top style="thin">
        <color theme="8" tint="-0.499984740745262"/>
      </top>
      <bottom style="thin">
        <color indexed="64"/>
      </bottom>
      <diagonal/>
    </border>
    <border>
      <left style="thin">
        <color indexed="64"/>
      </left>
      <right/>
      <top style="thin">
        <color theme="8" tint="-0.499984740745262"/>
      </top>
      <bottom style="thin">
        <color indexed="64"/>
      </bottom>
      <diagonal/>
    </border>
    <border>
      <left style="thin">
        <color indexed="64"/>
      </left>
      <right/>
      <top/>
      <bottom/>
      <diagonal/>
    </border>
    <border>
      <left/>
      <right style="thin">
        <color indexed="64"/>
      </right>
      <top/>
      <bottom style="thin">
        <color theme="8" tint="-0.499984740745262"/>
      </bottom>
      <diagonal/>
    </border>
    <border>
      <left style="thin">
        <color indexed="64"/>
      </left>
      <right style="thin">
        <color indexed="64"/>
      </right>
      <top/>
      <bottom style="thin">
        <color indexed="64"/>
      </bottom>
      <diagonal/>
    </border>
    <border>
      <left style="thin">
        <color indexed="64"/>
      </left>
      <right/>
      <top style="thin">
        <color theme="8" tint="-0.499984740745262"/>
      </top>
      <bottom/>
      <diagonal/>
    </border>
    <border>
      <left style="thin">
        <color indexed="64"/>
      </left>
      <right/>
      <top/>
      <bottom style="thin">
        <color theme="8" tint="-0.499984740745262"/>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1">
    <xf numFmtId="0" fontId="0" fillId="0" borderId="0"/>
  </cellStyleXfs>
  <cellXfs count="144">
    <xf numFmtId="0" fontId="0" fillId="0" borderId="0" xfId="0"/>
    <xf numFmtId="0" fontId="12" fillId="0" borderId="0" xfId="0" applyFont="1" applyProtection="1"/>
    <xf numFmtId="0" fontId="2" fillId="0" borderId="0" xfId="0" applyFont="1" applyProtection="1"/>
    <xf numFmtId="0" fontId="16" fillId="0" borderId="0" xfId="0" applyFont="1" applyProtection="1"/>
    <xf numFmtId="0" fontId="1" fillId="0" borderId="0" xfId="0" applyFont="1" applyProtection="1"/>
    <xf numFmtId="0" fontId="2" fillId="0" borderId="0" xfId="0" applyFont="1" applyBorder="1" applyProtection="1"/>
    <xf numFmtId="0" fontId="2" fillId="4" borderId="0" xfId="0" applyFont="1" applyFill="1" applyBorder="1" applyProtection="1"/>
    <xf numFmtId="0" fontId="9" fillId="6" borderId="0" xfId="0" applyFont="1" applyFill="1" applyBorder="1" applyAlignment="1" applyProtection="1">
      <alignment vertical="center"/>
    </xf>
    <xf numFmtId="0" fontId="9" fillId="6" borderId="0" xfId="0" applyFont="1" applyFill="1" applyBorder="1" applyProtection="1"/>
    <xf numFmtId="0" fontId="2" fillId="6" borderId="0" xfId="0" applyFont="1" applyFill="1" applyBorder="1" applyProtection="1"/>
    <xf numFmtId="0" fontId="2" fillId="6" borderId="0" xfId="0" applyFont="1" applyFill="1" applyProtection="1"/>
    <xf numFmtId="0" fontId="5" fillId="4" borderId="1" xfId="0" applyFont="1" applyFill="1" applyBorder="1" applyAlignment="1" applyProtection="1">
      <alignment horizontal="center"/>
    </xf>
    <xf numFmtId="0" fontId="2" fillId="4" borderId="1" xfId="0" applyFont="1" applyFill="1" applyBorder="1" applyProtection="1"/>
    <xf numFmtId="0" fontId="2" fillId="6" borderId="0" xfId="0" applyFont="1" applyFill="1" applyBorder="1" applyAlignment="1" applyProtection="1">
      <alignment horizontal="right"/>
    </xf>
    <xf numFmtId="2" fontId="2" fillId="6" borderId="0" xfId="0" applyNumberFormat="1" applyFont="1" applyFill="1" applyBorder="1" applyProtection="1"/>
    <xf numFmtId="0" fontId="2" fillId="6" borderId="0" xfId="0" applyFont="1" applyFill="1" applyBorder="1" applyAlignment="1" applyProtection="1">
      <alignment horizontal="center" vertical="center"/>
    </xf>
    <xf numFmtId="0" fontId="9" fillId="6" borderId="0" xfId="0" applyFont="1" applyFill="1" applyBorder="1" applyAlignment="1" applyProtection="1">
      <alignment horizontal="left" vertical="center"/>
    </xf>
    <xf numFmtId="0" fontId="3" fillId="6" borderId="0" xfId="0" applyFont="1" applyFill="1" applyBorder="1" applyAlignment="1" applyProtection="1">
      <alignment horizontal="left"/>
    </xf>
    <xf numFmtId="0" fontId="5" fillId="4" borderId="1" xfId="0" applyFont="1" applyFill="1" applyBorder="1" applyProtection="1"/>
    <xf numFmtId="0" fontId="2" fillId="4" borderId="9" xfId="0" applyFont="1" applyFill="1" applyBorder="1" applyProtection="1"/>
    <xf numFmtId="0" fontId="2" fillId="4" borderId="2" xfId="0" applyFont="1" applyFill="1" applyBorder="1" applyProtection="1"/>
    <xf numFmtId="0" fontId="2" fillId="4" borderId="7" xfId="0" applyFont="1" applyFill="1" applyBorder="1" applyProtection="1"/>
    <xf numFmtId="0" fontId="6" fillId="4" borderId="10" xfId="0" applyFont="1" applyFill="1" applyBorder="1" applyProtection="1"/>
    <xf numFmtId="0" fontId="6" fillId="4" borderId="0" xfId="0" applyFont="1" applyFill="1" applyBorder="1" applyProtection="1"/>
    <xf numFmtId="0" fontId="6" fillId="4" borderId="11" xfId="0" applyFont="1" applyFill="1" applyBorder="1" applyProtection="1"/>
    <xf numFmtId="0" fontId="2" fillId="4" borderId="4" xfId="0" applyFont="1" applyFill="1" applyBorder="1" applyProtection="1"/>
    <xf numFmtId="0" fontId="2" fillId="4" borderId="8" xfId="0" applyFont="1" applyFill="1" applyBorder="1" applyProtection="1"/>
    <xf numFmtId="0" fontId="9" fillId="6" borderId="0" xfId="0" applyFont="1" applyFill="1" applyBorder="1" applyAlignment="1" applyProtection="1">
      <alignment horizontal="left"/>
    </xf>
    <xf numFmtId="0" fontId="2" fillId="4" borderId="19" xfId="0" applyFont="1" applyFill="1" applyBorder="1" applyProtection="1"/>
    <xf numFmtId="0" fontId="2" fillId="4" borderId="20" xfId="0" applyFont="1" applyFill="1" applyBorder="1" applyProtection="1"/>
    <xf numFmtId="0" fontId="6" fillId="6" borderId="0" xfId="0" applyFont="1" applyFill="1" applyBorder="1" applyProtection="1"/>
    <xf numFmtId="0" fontId="6" fillId="6" borderId="0" xfId="0" applyFont="1" applyFill="1" applyBorder="1" applyAlignment="1" applyProtection="1">
      <alignment wrapText="1"/>
    </xf>
    <xf numFmtId="0" fontId="6" fillId="6" borderId="0" xfId="0" applyFont="1" applyFill="1" applyBorder="1" applyAlignment="1" applyProtection="1">
      <alignment horizontal="right" vertical="center" wrapText="1"/>
    </xf>
    <xf numFmtId="0" fontId="2" fillId="6" borderId="0" xfId="0" applyFont="1" applyFill="1" applyBorder="1" applyAlignment="1" applyProtection="1">
      <alignment horizontal="right" vertical="center" wrapText="1"/>
    </xf>
    <xf numFmtId="0" fontId="2" fillId="6" borderId="0" xfId="0" applyFont="1" applyFill="1" applyBorder="1" applyAlignment="1" applyProtection="1">
      <alignment wrapText="1"/>
    </xf>
    <xf numFmtId="0" fontId="11" fillId="4" borderId="17" xfId="0" applyFont="1" applyFill="1" applyBorder="1" applyAlignment="1" applyProtection="1">
      <alignment horizontal="center" wrapText="1"/>
    </xf>
    <xf numFmtId="0" fontId="6" fillId="4" borderId="17" xfId="0" applyFont="1" applyFill="1" applyBorder="1" applyAlignment="1" applyProtection="1">
      <alignment horizontal="center" wrapText="1"/>
    </xf>
    <xf numFmtId="0" fontId="2" fillId="3" borderId="0" xfId="0" applyFont="1" applyFill="1" applyBorder="1" applyProtection="1"/>
    <xf numFmtId="0" fontId="5" fillId="4" borderId="18" xfId="0" applyFont="1" applyFill="1" applyBorder="1" applyAlignment="1" applyProtection="1">
      <alignment horizontal="center" vertical="center" wrapText="1"/>
    </xf>
    <xf numFmtId="0" fontId="5" fillId="4" borderId="23" xfId="0" applyFont="1" applyFill="1" applyBorder="1" applyAlignment="1" applyProtection="1">
      <alignment horizontal="center" vertical="center" wrapText="1"/>
    </xf>
    <xf numFmtId="0" fontId="14" fillId="4" borderId="22" xfId="0" applyFont="1" applyFill="1" applyBorder="1" applyAlignment="1" applyProtection="1">
      <alignment horizontal="center" vertical="center" wrapText="1"/>
    </xf>
    <xf numFmtId="0" fontId="5" fillId="4" borderId="31" xfId="0" applyFont="1" applyFill="1" applyBorder="1" applyAlignment="1" applyProtection="1">
      <alignment horizontal="center" vertical="center"/>
    </xf>
    <xf numFmtId="0" fontId="5" fillId="4" borderId="18" xfId="0" applyFont="1" applyFill="1" applyBorder="1" applyAlignment="1" applyProtection="1">
      <alignment horizontal="center" vertical="center"/>
    </xf>
    <xf numFmtId="0" fontId="5" fillId="4" borderId="23" xfId="0" applyFont="1" applyFill="1" applyBorder="1" applyAlignment="1" applyProtection="1">
      <alignment horizontal="center" vertical="center"/>
    </xf>
    <xf numFmtId="0" fontId="5" fillId="2" borderId="23" xfId="0" applyFont="1" applyFill="1" applyBorder="1" applyAlignment="1" applyProtection="1">
      <alignment horizontal="center" vertical="center" wrapText="1"/>
    </xf>
    <xf numFmtId="0" fontId="5" fillId="2" borderId="31" xfId="0" applyFont="1" applyFill="1" applyBorder="1" applyAlignment="1" applyProtection="1">
      <alignment horizontal="center" vertical="center" wrapText="1"/>
    </xf>
    <xf numFmtId="0" fontId="2" fillId="4" borderId="32" xfId="0" applyFont="1" applyFill="1" applyBorder="1" applyProtection="1"/>
    <xf numFmtId="0" fontId="2" fillId="4" borderId="24" xfId="0" applyFont="1" applyFill="1" applyBorder="1" applyProtection="1"/>
    <xf numFmtId="0" fontId="2" fillId="4" borderId="25" xfId="0" applyFont="1" applyFill="1" applyBorder="1" applyProtection="1"/>
    <xf numFmtId="0" fontId="2" fillId="4" borderId="26" xfId="0" applyFont="1" applyFill="1" applyBorder="1" applyProtection="1"/>
    <xf numFmtId="0" fontId="2" fillId="4" borderId="30" xfId="0" applyFont="1" applyFill="1" applyBorder="1" applyProtection="1"/>
    <xf numFmtId="0" fontId="2" fillId="4" borderId="23" xfId="0" applyFont="1" applyFill="1" applyBorder="1" applyProtection="1"/>
    <xf numFmtId="164" fontId="6" fillId="7" borderId="0" xfId="0" applyNumberFormat="1" applyFont="1" applyFill="1" applyBorder="1" applyProtection="1">
      <protection hidden="1"/>
    </xf>
    <xf numFmtId="10" fontId="6" fillId="4" borderId="4" xfId="0" applyNumberFormat="1" applyFont="1" applyFill="1" applyBorder="1" applyProtection="1">
      <protection hidden="1"/>
    </xf>
    <xf numFmtId="0" fontId="2" fillId="8" borderId="0" xfId="0" applyFont="1" applyFill="1" applyProtection="1"/>
    <xf numFmtId="0" fontId="12" fillId="8" borderId="0" xfId="0" applyFont="1" applyFill="1" applyProtection="1"/>
    <xf numFmtId="0" fontId="5" fillId="8" borderId="0" xfId="0" applyFont="1" applyFill="1" applyProtection="1"/>
    <xf numFmtId="2" fontId="13" fillId="8" borderId="1" xfId="0" applyNumberFormat="1" applyFont="1" applyFill="1" applyBorder="1" applyProtection="1">
      <protection locked="0"/>
    </xf>
    <xf numFmtId="0" fontId="2" fillId="9" borderId="1" xfId="0" applyFont="1" applyFill="1" applyBorder="1" applyProtection="1">
      <protection locked="0"/>
    </xf>
    <xf numFmtId="0" fontId="5" fillId="4" borderId="48" xfId="0" applyFont="1" applyFill="1" applyBorder="1" applyAlignment="1" applyProtection="1">
      <alignment horizontal="center"/>
    </xf>
    <xf numFmtId="0" fontId="2" fillId="4" borderId="47" xfId="0" applyFont="1" applyFill="1" applyBorder="1" applyAlignment="1" applyProtection="1">
      <alignment horizontal="center"/>
    </xf>
    <xf numFmtId="0" fontId="2" fillId="4" borderId="49" xfId="0" applyFont="1" applyFill="1" applyBorder="1" applyAlignment="1" applyProtection="1">
      <alignment horizontal="center"/>
    </xf>
    <xf numFmtId="0" fontId="2" fillId="4" borderId="44" xfId="0" applyFont="1" applyFill="1" applyBorder="1" applyAlignment="1" applyProtection="1">
      <alignment horizontal="center"/>
    </xf>
    <xf numFmtId="0" fontId="11" fillId="4" borderId="1" xfId="0" applyFont="1" applyFill="1" applyBorder="1" applyAlignment="1" applyProtection="1">
      <alignment horizontal="center" vertical="top" wrapText="1"/>
    </xf>
    <xf numFmtId="0" fontId="6" fillId="4" borderId="1" xfId="0" applyFont="1" applyFill="1" applyBorder="1" applyAlignment="1" applyProtection="1">
      <alignment horizontal="center" vertical="top" wrapText="1"/>
    </xf>
    <xf numFmtId="0" fontId="2" fillId="4" borderId="1" xfId="0" applyFont="1" applyFill="1" applyBorder="1" applyAlignment="1" applyProtection="1">
      <alignment horizontal="center"/>
    </xf>
    <xf numFmtId="0" fontId="2" fillId="0" borderId="1" xfId="0" applyFont="1" applyBorder="1" applyAlignment="1" applyProtection="1">
      <alignment horizontal="center"/>
    </xf>
    <xf numFmtId="0" fontId="11" fillId="8" borderId="1" xfId="0" applyFont="1" applyFill="1" applyBorder="1" applyProtection="1">
      <protection locked="0"/>
    </xf>
    <xf numFmtId="0" fontId="11" fillId="8" borderId="21" xfId="0" applyFont="1" applyFill="1" applyBorder="1" applyProtection="1">
      <protection locked="0"/>
    </xf>
    <xf numFmtId="0" fontId="13" fillId="8" borderId="28" xfId="0" applyFont="1" applyFill="1" applyBorder="1" applyProtection="1">
      <protection locked="0"/>
    </xf>
    <xf numFmtId="0" fontId="13" fillId="8" borderId="15" xfId="0" applyFont="1" applyFill="1" applyBorder="1" applyProtection="1">
      <protection locked="0"/>
    </xf>
    <xf numFmtId="0" fontId="13" fillId="8" borderId="29" xfId="0" applyFont="1" applyFill="1" applyBorder="1" applyProtection="1">
      <protection locked="0"/>
    </xf>
    <xf numFmtId="0" fontId="13" fillId="8" borderId="39" xfId="0" applyFont="1" applyFill="1" applyBorder="1" applyProtection="1">
      <protection locked="0"/>
    </xf>
    <xf numFmtId="0" fontId="13" fillId="8" borderId="41" xfId="0" applyFont="1" applyFill="1" applyBorder="1" applyProtection="1">
      <protection locked="0"/>
    </xf>
    <xf numFmtId="165" fontId="2" fillId="4" borderId="1" xfId="0" applyNumberFormat="1" applyFont="1" applyFill="1" applyBorder="1" applyAlignment="1" applyProtection="1">
      <alignment horizontal="center"/>
    </xf>
    <xf numFmtId="0" fontId="0" fillId="0" borderId="0" xfId="0" applyProtection="1">
      <protection locked="0"/>
    </xf>
    <xf numFmtId="0" fontId="13" fillId="5" borderId="30" xfId="0" applyFont="1" applyFill="1" applyBorder="1" applyProtection="1">
      <protection locked="0"/>
    </xf>
    <xf numFmtId="0" fontId="13" fillId="5" borderId="17" xfId="0" applyFont="1" applyFill="1" applyBorder="1" applyProtection="1">
      <protection locked="0"/>
    </xf>
    <xf numFmtId="0" fontId="13" fillId="5" borderId="31" xfId="0" applyFont="1" applyFill="1" applyBorder="1" applyProtection="1">
      <protection locked="0"/>
    </xf>
    <xf numFmtId="0" fontId="2" fillId="4" borderId="32" xfId="0" applyFont="1" applyFill="1" applyBorder="1" applyProtection="1">
      <protection hidden="1"/>
    </xf>
    <xf numFmtId="0" fontId="2" fillId="4" borderId="24" xfId="0" applyFont="1" applyFill="1" applyBorder="1" applyProtection="1">
      <protection hidden="1"/>
    </xf>
    <xf numFmtId="0" fontId="2" fillId="4" borderId="25" xfId="0" applyFont="1" applyFill="1" applyBorder="1" applyProtection="1">
      <protection hidden="1"/>
    </xf>
    <xf numFmtId="0" fontId="2" fillId="4" borderId="26" xfId="0" applyFont="1" applyFill="1" applyBorder="1" applyProtection="1">
      <protection hidden="1"/>
    </xf>
    <xf numFmtId="0" fontId="2" fillId="4" borderId="30" xfId="0" applyFont="1" applyFill="1" applyBorder="1" applyProtection="1">
      <protection hidden="1"/>
    </xf>
    <xf numFmtId="0" fontId="2" fillId="4" borderId="23" xfId="0" applyFont="1" applyFill="1" applyBorder="1" applyProtection="1">
      <protection hidden="1"/>
    </xf>
    <xf numFmtId="165" fontId="2" fillId="4" borderId="47" xfId="0" applyNumberFormat="1" applyFont="1" applyFill="1" applyBorder="1" applyAlignment="1" applyProtection="1">
      <alignment horizontal="center" vertical="center"/>
    </xf>
    <xf numFmtId="165" fontId="2" fillId="4" borderId="49" xfId="0" applyNumberFormat="1" applyFont="1" applyFill="1" applyBorder="1" applyAlignment="1" applyProtection="1">
      <alignment horizontal="center" vertical="center"/>
    </xf>
    <xf numFmtId="165" fontId="2" fillId="4" borderId="44" xfId="0" applyNumberFormat="1" applyFont="1" applyFill="1" applyBorder="1" applyAlignment="1" applyProtection="1">
      <alignment horizontal="center" vertical="center"/>
    </xf>
    <xf numFmtId="0" fontId="6" fillId="4" borderId="10" xfId="0" applyFont="1" applyFill="1" applyBorder="1" applyAlignment="1" applyProtection="1">
      <alignment horizontal="right"/>
    </xf>
    <xf numFmtId="0" fontId="6" fillId="4" borderId="0" xfId="0" applyFont="1" applyFill="1" applyBorder="1" applyAlignment="1" applyProtection="1">
      <alignment horizontal="right"/>
    </xf>
    <xf numFmtId="0" fontId="10" fillId="4" borderId="4" xfId="0" applyFont="1" applyFill="1" applyBorder="1" applyAlignment="1" applyProtection="1">
      <alignment horizontal="right"/>
    </xf>
    <xf numFmtId="0" fontId="4" fillId="4" borderId="45" xfId="0" applyFont="1" applyFill="1" applyBorder="1" applyAlignment="1" applyProtection="1">
      <alignment horizontal="center"/>
    </xf>
    <xf numFmtId="0" fontId="4" fillId="4" borderId="16" xfId="0" applyFont="1" applyFill="1" applyBorder="1" applyAlignment="1" applyProtection="1">
      <alignment horizontal="center"/>
    </xf>
    <xf numFmtId="0" fontId="4" fillId="4" borderId="18" xfId="0" applyFont="1" applyFill="1" applyBorder="1" applyAlignment="1" applyProtection="1">
      <alignment horizontal="center"/>
    </xf>
    <xf numFmtId="165" fontId="2" fillId="4" borderId="50" xfId="0" applyNumberFormat="1" applyFont="1" applyFill="1" applyBorder="1" applyAlignment="1" applyProtection="1">
      <alignment horizontal="center" vertical="center"/>
    </xf>
    <xf numFmtId="165" fontId="2" fillId="4" borderId="13" xfId="0" applyNumberFormat="1" applyFont="1" applyFill="1" applyBorder="1" applyAlignment="1" applyProtection="1">
      <alignment horizontal="center" vertical="center"/>
    </xf>
    <xf numFmtId="0" fontId="0" fillId="0" borderId="47" xfId="0" applyBorder="1" applyAlignment="1">
      <alignment horizontal="center" vertical="center"/>
    </xf>
    <xf numFmtId="0" fontId="0" fillId="0" borderId="49" xfId="0" applyBorder="1" applyAlignment="1">
      <alignment horizontal="center" vertical="center"/>
    </xf>
    <xf numFmtId="0" fontId="0" fillId="0" borderId="44" xfId="0" applyBorder="1" applyAlignment="1">
      <alignment horizontal="center" vertical="center"/>
    </xf>
    <xf numFmtId="0" fontId="6" fillId="4" borderId="42" xfId="0" applyFont="1" applyFill="1" applyBorder="1" applyAlignment="1" applyProtection="1">
      <alignment horizontal="center"/>
    </xf>
    <xf numFmtId="0" fontId="6" fillId="4" borderId="13" xfId="0" applyFont="1" applyFill="1" applyBorder="1" applyAlignment="1" applyProtection="1">
      <alignment horizontal="center"/>
    </xf>
    <xf numFmtId="0" fontId="6" fillId="4" borderId="46" xfId="0" applyFont="1" applyFill="1" applyBorder="1" applyAlignment="1" applyProtection="1">
      <alignment horizontal="center"/>
    </xf>
    <xf numFmtId="0" fontId="6" fillId="4" borderId="43" xfId="0" applyFont="1" applyFill="1" applyBorder="1" applyAlignment="1" applyProtection="1">
      <alignment horizontal="center"/>
    </xf>
    <xf numFmtId="0" fontId="7" fillId="6" borderId="0" xfId="0" applyFont="1" applyFill="1" applyBorder="1" applyAlignment="1" applyProtection="1">
      <alignment horizontal="right" vertical="center" wrapText="1"/>
    </xf>
    <xf numFmtId="0" fontId="4" fillId="4" borderId="2" xfId="0" applyFont="1" applyFill="1" applyBorder="1" applyAlignment="1" applyProtection="1"/>
    <xf numFmtId="0" fontId="4" fillId="4" borderId="6" xfId="0" applyFont="1" applyFill="1" applyBorder="1" applyAlignment="1" applyProtection="1"/>
    <xf numFmtId="0" fontId="15" fillId="2" borderId="36" xfId="0" applyFont="1" applyFill="1" applyBorder="1" applyAlignment="1" applyProtection="1">
      <alignment horizontal="center" wrapText="1"/>
    </xf>
    <xf numFmtId="0" fontId="8" fillId="2" borderId="37" xfId="0" applyFont="1" applyFill="1" applyBorder="1" applyAlignment="1" applyProtection="1">
      <alignment horizontal="center" wrapText="1"/>
    </xf>
    <xf numFmtId="0" fontId="8" fillId="2" borderId="38" xfId="0" applyFont="1" applyFill="1" applyBorder="1" applyAlignment="1" applyProtection="1">
      <alignment horizontal="center" wrapText="1"/>
    </xf>
    <xf numFmtId="0" fontId="2" fillId="4" borderId="33" xfId="0" applyFont="1" applyFill="1" applyBorder="1" applyAlignment="1" applyProtection="1">
      <alignment horizontal="center" vertical="center"/>
      <protection locked="0"/>
    </xf>
    <xf numFmtId="0" fontId="2" fillId="4" borderId="19" xfId="0" applyFont="1" applyFill="1" applyBorder="1" applyAlignment="1" applyProtection="1">
      <alignment horizontal="center" vertical="center"/>
      <protection locked="0"/>
    </xf>
    <xf numFmtId="0" fontId="2" fillId="4" borderId="35" xfId="0" applyFont="1" applyFill="1" applyBorder="1" applyAlignment="1" applyProtection="1">
      <alignment horizontal="center" vertical="center"/>
      <protection locked="0"/>
    </xf>
    <xf numFmtId="0" fontId="13" fillId="8" borderId="12" xfId="0" applyFont="1" applyFill="1" applyBorder="1" applyAlignment="1" applyProtection="1">
      <alignment vertical="center"/>
      <protection locked="0"/>
    </xf>
    <xf numFmtId="0" fontId="13" fillId="8" borderId="13" xfId="0" applyFont="1" applyFill="1" applyBorder="1" applyAlignment="1" applyProtection="1">
      <alignment vertical="center"/>
      <protection locked="0"/>
    </xf>
    <xf numFmtId="0" fontId="13" fillId="8" borderId="14" xfId="0" applyFont="1" applyFill="1" applyBorder="1" applyAlignment="1" applyProtection="1">
      <alignment vertical="center"/>
      <protection locked="0"/>
    </xf>
    <xf numFmtId="0" fontId="13" fillId="8" borderId="3" xfId="0" applyFont="1" applyFill="1" applyBorder="1" applyAlignment="1" applyProtection="1">
      <alignment horizontal="center" vertical="center"/>
      <protection locked="0"/>
    </xf>
    <xf numFmtId="0" fontId="13" fillId="8" borderId="1" xfId="0" applyFont="1" applyFill="1" applyBorder="1" applyAlignment="1" applyProtection="1">
      <alignment horizontal="center" vertical="center"/>
      <protection locked="0"/>
    </xf>
    <xf numFmtId="0" fontId="13" fillId="8" borderId="5" xfId="0" applyFont="1" applyFill="1" applyBorder="1" applyAlignment="1" applyProtection="1">
      <alignment horizontal="center" vertical="center"/>
      <protection locked="0"/>
    </xf>
    <xf numFmtId="0" fontId="2" fillId="4" borderId="32" xfId="0" applyFont="1" applyFill="1" applyBorder="1" applyAlignment="1" applyProtection="1">
      <alignment horizontal="center" vertical="center"/>
    </xf>
    <xf numFmtId="0" fontId="2" fillId="4" borderId="24"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2" borderId="32" xfId="0" applyFont="1" applyFill="1" applyBorder="1" applyAlignment="1" applyProtection="1">
      <alignment horizontal="center" vertical="center"/>
    </xf>
    <xf numFmtId="0" fontId="2" fillId="2" borderId="24" xfId="0" applyFont="1" applyFill="1" applyBorder="1" applyAlignment="1" applyProtection="1">
      <alignment horizontal="center" vertical="center"/>
    </xf>
    <xf numFmtId="0" fontId="2" fillId="2" borderId="25" xfId="0" applyFont="1" applyFill="1" applyBorder="1" applyAlignment="1" applyProtection="1">
      <alignment horizontal="center" vertical="center"/>
    </xf>
    <xf numFmtId="0" fontId="2" fillId="2" borderId="19"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0" fontId="13" fillId="8" borderId="0" xfId="0" applyFont="1" applyFill="1" applyBorder="1" applyAlignment="1" applyProtection="1">
      <alignment vertical="center"/>
      <protection locked="0"/>
    </xf>
    <xf numFmtId="0" fontId="13" fillId="8" borderId="4" xfId="0" applyFont="1" applyFill="1" applyBorder="1" applyAlignment="1" applyProtection="1">
      <alignment vertical="center"/>
      <protection locked="0"/>
    </xf>
    <xf numFmtId="0" fontId="2" fillId="4" borderId="26" xfId="0" applyFont="1" applyFill="1" applyBorder="1" applyAlignment="1" applyProtection="1">
      <alignment horizontal="center" vertical="center"/>
    </xf>
    <xf numFmtId="0" fontId="2" fillId="4" borderId="23" xfId="0" applyFont="1" applyFill="1" applyBorder="1" applyAlignment="1" applyProtection="1">
      <alignment horizontal="center" vertical="center"/>
    </xf>
    <xf numFmtId="0" fontId="2" fillId="2" borderId="26" xfId="0" applyFont="1" applyFill="1" applyBorder="1" applyAlignment="1" applyProtection="1">
      <alignment horizontal="center" vertical="center"/>
    </xf>
    <xf numFmtId="0" fontId="2" fillId="2" borderId="34" xfId="0" applyFont="1" applyFill="1" applyBorder="1" applyAlignment="1" applyProtection="1">
      <alignment horizontal="center" vertical="center"/>
    </xf>
    <xf numFmtId="0" fontId="2" fillId="2" borderId="18" xfId="0" applyFont="1" applyFill="1" applyBorder="1" applyAlignment="1" applyProtection="1">
      <alignment horizontal="center" vertical="center"/>
    </xf>
    <xf numFmtId="0" fontId="2" fillId="2" borderId="35" xfId="0" applyFont="1" applyFill="1" applyBorder="1" applyAlignment="1" applyProtection="1">
      <alignment horizontal="center" vertical="center"/>
    </xf>
    <xf numFmtId="0" fontId="2" fillId="2" borderId="33" xfId="0" applyFont="1" applyFill="1" applyBorder="1" applyAlignment="1" applyProtection="1">
      <alignment horizontal="center" vertical="center"/>
    </xf>
    <xf numFmtId="0" fontId="2" fillId="4" borderId="27" xfId="0" applyFont="1" applyFill="1" applyBorder="1" applyAlignment="1" applyProtection="1">
      <alignment horizontal="center" vertical="center"/>
    </xf>
    <xf numFmtId="0" fontId="2" fillId="2" borderId="27" xfId="0" applyFont="1" applyFill="1" applyBorder="1" applyAlignment="1" applyProtection="1">
      <alignment horizontal="center" vertical="center"/>
    </xf>
    <xf numFmtId="0" fontId="2" fillId="4" borderId="20" xfId="0" applyFont="1" applyFill="1" applyBorder="1" applyAlignment="1" applyProtection="1">
      <alignment horizontal="center" vertical="center"/>
      <protection locked="0"/>
    </xf>
    <xf numFmtId="0" fontId="13" fillId="8" borderId="21" xfId="0" applyFont="1" applyFill="1" applyBorder="1" applyAlignment="1" applyProtection="1">
      <alignment horizontal="center" vertical="center"/>
      <protection locked="0"/>
    </xf>
    <xf numFmtId="0" fontId="2" fillId="4" borderId="30" xfId="0" applyFont="1" applyFill="1" applyBorder="1" applyAlignment="1" applyProtection="1">
      <alignment horizontal="center" vertical="center"/>
    </xf>
    <xf numFmtId="0" fontId="2" fillId="2" borderId="30" xfId="0" applyFont="1" applyFill="1" applyBorder="1" applyAlignment="1" applyProtection="1">
      <alignment horizontal="center" vertical="center"/>
    </xf>
    <xf numFmtId="0" fontId="2" fillId="2" borderId="23" xfId="0" applyFont="1" applyFill="1" applyBorder="1" applyAlignment="1" applyProtection="1">
      <alignment horizontal="center" vertical="center"/>
    </xf>
    <xf numFmtId="0" fontId="13" fillId="8" borderId="40" xfId="0" applyFont="1" applyFill="1" applyBorder="1" applyAlignment="1" applyProtection="1">
      <alignment horizontal="center" vertical="center"/>
      <protection locked="0"/>
    </xf>
    <xf numFmtId="0" fontId="2" fillId="4" borderId="18" xfId="0" applyFont="1" applyFill="1" applyBorder="1" applyAlignment="1" applyProtection="1">
      <alignment horizontal="center" vertical="center"/>
      <protection locked="0"/>
    </xf>
  </cellXfs>
  <cellStyles count="1">
    <cellStyle name="Normal" xfId="0" builtinId="0"/>
  </cellStyles>
  <dxfs count="66">
    <dxf>
      <fill>
        <patternFill>
          <bgColor rgb="FFFF99CC"/>
        </patternFill>
      </fill>
    </dxf>
    <dxf>
      <fill>
        <patternFill>
          <bgColor rgb="FFFF99CC"/>
        </patternFill>
      </fill>
    </dxf>
    <dxf>
      <fill>
        <patternFill>
          <bgColor rgb="FFFF99CC"/>
        </patternFill>
      </fill>
    </dxf>
    <dxf>
      <fill>
        <patternFill>
          <bgColor rgb="FFFF99CC"/>
        </patternFill>
      </fill>
    </dxf>
    <dxf>
      <font>
        <color rgb="FF9C0006"/>
      </font>
      <fill>
        <patternFill>
          <bgColor rgb="FFFFC7CE"/>
        </patternFill>
      </fill>
    </dxf>
    <dxf>
      <font>
        <color rgb="FF9C0006"/>
      </font>
      <fill>
        <patternFill>
          <bgColor rgb="FFFFC7CE"/>
        </patternFill>
      </fill>
    </dxf>
    <dxf>
      <fill>
        <patternFill>
          <bgColor rgb="FFFF99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s>
  <tableStyles count="0" defaultTableStyle="TableStyleMedium2" defaultPivotStyle="PivotStyleLight16"/>
  <colors>
    <mruColors>
      <color rgb="FF81BC00"/>
      <color rgb="FFF6BC94"/>
      <color rgb="FFFF6801"/>
      <color rgb="FF9CB4E4"/>
      <color rgb="FF7194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Standard Curve Plot</a:t>
            </a:r>
          </a:p>
        </c:rich>
      </c:tx>
      <c:overlay val="0"/>
    </c:title>
    <c:autoTitleDeleted val="0"/>
    <c:plotArea>
      <c:layout/>
      <c:scatterChart>
        <c:scatterStyle val="smooth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3.940161826741187E-3"/>
                  <c:y val="-0.34868526475741779"/>
                </c:manualLayout>
              </c:layout>
              <c:numFmt formatCode="General" sourceLinked="0"/>
              <c:spPr>
                <a:noFill/>
                <a:ln w="25400">
                  <a:noFill/>
                </a:ln>
              </c:spPr>
              <c:txPr>
                <a:bodyPr rot="0" spcFirstLastPara="1" vertOverflow="ellipsis" vert="horz" wrap="square" anchor="ctr" anchorCtr="1"/>
                <a:lstStyle/>
                <a:p>
                  <a:pPr>
                    <a:defRPr sz="1200" b="1" i="0" u="none" strike="noStrike" kern="1200" baseline="0">
                      <a:solidFill>
                        <a:srgbClr val="0070C0"/>
                      </a:solidFill>
                      <a:latin typeface="+mn-lt"/>
                      <a:ea typeface="+mn-ea"/>
                      <a:cs typeface="+mn-cs"/>
                    </a:defRPr>
                  </a:pPr>
                  <a:endParaRPr lang="en-US"/>
                </a:p>
              </c:txPr>
            </c:trendlineLbl>
          </c:trendline>
          <c:xVal>
            <c:numRef>
              <c:f>'sparQ Universal Library Quant'!$E$38:$E$43</c:f>
              <c:numCache>
                <c:formatCode>General</c:formatCode>
                <c:ptCount val="6"/>
                <c:pt idx="0">
                  <c:v>-3.6989700043360187</c:v>
                </c:pt>
                <c:pt idx="1">
                  <c:v>-2.6989700043360187</c:v>
                </c:pt>
                <c:pt idx="2">
                  <c:v>-1.6989700043360187</c:v>
                </c:pt>
                <c:pt idx="3">
                  <c:v>-0.69897000433601875</c:v>
                </c:pt>
                <c:pt idx="4">
                  <c:v>0.3010299956639812</c:v>
                </c:pt>
                <c:pt idx="5">
                  <c:v>1.3010299956639813</c:v>
                </c:pt>
              </c:numCache>
            </c:numRef>
          </c:xVal>
          <c:yVal>
            <c:numRef>
              <c:f>'sparQ Universal Library Quant'!$F$38:$F$43</c:f>
              <c:numCache>
                <c:formatCode>0.000</c:formatCode>
                <c:ptCount val="6"/>
                <c:pt idx="0">
                  <c:v>22.865118699712827</c:v>
                </c:pt>
                <c:pt idx="1">
                  <c:v>19.330448291408654</c:v>
                </c:pt>
                <c:pt idx="2">
                  <c:v>15.740372990870702</c:v>
                </c:pt>
                <c:pt idx="3">
                  <c:v>12.33364950496293</c:v>
                </c:pt>
                <c:pt idx="4">
                  <c:v>8.9151275555851033</c:v>
                </c:pt>
                <c:pt idx="5">
                  <c:v>5.363279718892227</c:v>
                </c:pt>
              </c:numCache>
            </c:numRef>
          </c:yVal>
          <c:smooth val="1"/>
          <c:extLst>
            <c:ext xmlns:c16="http://schemas.microsoft.com/office/drawing/2014/chart" uri="{C3380CC4-5D6E-409C-BE32-E72D297353CC}">
              <c16:uniqueId val="{00000001-B924-42F9-82A4-F6C904ECB1FD}"/>
            </c:ext>
          </c:extLst>
        </c:ser>
        <c:dLbls>
          <c:showLegendKey val="0"/>
          <c:showVal val="0"/>
          <c:showCatName val="0"/>
          <c:showSerName val="0"/>
          <c:showPercent val="0"/>
          <c:showBubbleSize val="0"/>
        </c:dLbls>
        <c:axId val="402123624"/>
        <c:axId val="1"/>
      </c:scatterChart>
      <c:valAx>
        <c:axId val="40212362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Log Conc</a:t>
                </a:r>
                <a:r>
                  <a:rPr lang="en-US" baseline="0"/>
                  <a:t> (in pM)</a:t>
                </a:r>
                <a:endParaRPr lang="en-US"/>
              </a:p>
            </c:rich>
          </c:tx>
          <c:overlay val="0"/>
          <c:spPr>
            <a:noFill/>
            <a:ln w="25400">
              <a:noFill/>
            </a:ln>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At val="0"/>
        <c:crossBetween val="midCat"/>
      </c:val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Avg Cq</a:t>
                </a:r>
              </a:p>
            </c:rich>
          </c:tx>
          <c:overlay val="0"/>
          <c:spPr>
            <a:noFill/>
            <a:ln w="25400">
              <a:noFill/>
            </a:ln>
          </c:spPr>
        </c:title>
        <c:numFmt formatCode="0.000"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2123624"/>
        <c:crosses val="autoZero"/>
        <c:crossBetween val="midCat"/>
      </c:valAx>
      <c:spPr>
        <a:noFill/>
        <a:ln w="25400">
          <a:noFill/>
        </a:ln>
      </c:spPr>
    </c:plotArea>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57150</xdr:colOff>
      <xdr:row>9</xdr:row>
      <xdr:rowOff>9523</xdr:rowOff>
    </xdr:from>
    <xdr:to>
      <xdr:col>15</xdr:col>
      <xdr:colOff>406797</xdr:colOff>
      <xdr:row>19</xdr:row>
      <xdr:rowOff>29765</xdr:rowOff>
    </xdr:to>
    <xdr:sp macro="" textlink="">
      <xdr:nvSpPr>
        <xdr:cNvPr id="2" name="TextBox 1">
          <a:extLst>
            <a:ext uri="{FF2B5EF4-FFF2-40B4-BE49-F238E27FC236}">
              <a16:creationId xmlns:a16="http://schemas.microsoft.com/office/drawing/2014/main" id="{80D44577-6CE9-4EF4-A0C0-9E25A884A32F}"/>
            </a:ext>
          </a:extLst>
        </xdr:cNvPr>
        <xdr:cNvSpPr txBox="1"/>
      </xdr:nvSpPr>
      <xdr:spPr>
        <a:xfrm>
          <a:off x="8917384" y="1934367"/>
          <a:ext cx="4774804" cy="2401492"/>
        </a:xfrm>
        <a:prstGeom prst="rect">
          <a:avLst/>
        </a:prstGeom>
        <a:solidFill>
          <a:sysClr val="window" lastClr="FFFFFF"/>
        </a:solidFill>
        <a:ln w="1905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Step 1 Explanation:</a:t>
          </a:r>
        </a:p>
        <a:p>
          <a:r>
            <a:rPr lang="en-US" sz="1200"/>
            <a:t>The</a:t>
          </a:r>
          <a:r>
            <a:rPr lang="en-US" sz="1200" baseline="0"/>
            <a:t> first step for calculating the concentrations of the unknown libraries is to enter the Cq values for the standard curve in column D.  Triplicate samples should not differ more than 0.25 Cq.  </a:t>
          </a:r>
          <a:r>
            <a:rPr lang="en-US" sz="1200">
              <a:solidFill>
                <a:schemeClr val="dk1"/>
              </a:solidFill>
              <a:effectLst/>
              <a:latin typeface="+mn-lt"/>
              <a:ea typeface="+mn-ea"/>
              <a:cs typeface="+mn-cs"/>
            </a:rPr>
            <a:t>Potential outliers are highlighted in Red and marked "TRUE" in column F</a:t>
          </a:r>
          <a:r>
            <a:rPr lang="en-US" sz="1200" baseline="0"/>
            <a:t>.  The Cq values of any outliers should be moved to column E so they do not contribute to the calculation of average Cq in column G.  As an additional quality check, the delta Cq value between dilutions is measured.  Consecutive standards differ by 10-fold in concentration and should yield delta Cq values around 3.3.  The Cq values for the no template controls (NTC) should be entered in cells D30 to D32.  The delta Cq between NTCs and standard 6 should be &gt;3 cycles.</a:t>
          </a:r>
          <a:endParaRPr lang="en-US" sz="1200"/>
        </a:p>
      </xdr:txBody>
    </xdr:sp>
    <xdr:clientData/>
  </xdr:twoCellAnchor>
  <xdr:twoCellAnchor editAs="absolute">
    <xdr:from>
      <xdr:col>1</xdr:col>
      <xdr:colOff>121446</xdr:colOff>
      <xdr:row>46</xdr:row>
      <xdr:rowOff>24211</xdr:rowOff>
    </xdr:from>
    <xdr:to>
      <xdr:col>6</xdr:col>
      <xdr:colOff>287734</xdr:colOff>
      <xdr:row>65</xdr:row>
      <xdr:rowOff>128367</xdr:rowOff>
    </xdr:to>
    <xdr:graphicFrame macro="">
      <xdr:nvGraphicFramePr>
        <xdr:cNvPr id="3" name="Chart 1">
          <a:extLst>
            <a:ext uri="{FF2B5EF4-FFF2-40B4-BE49-F238E27FC236}">
              <a16:creationId xmlns:a16="http://schemas.microsoft.com/office/drawing/2014/main" id="{AA4FF8B4-7186-4BAC-B3AD-37141C8B23B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847724</xdr:colOff>
      <xdr:row>36</xdr:row>
      <xdr:rowOff>47625</xdr:rowOff>
    </xdr:from>
    <xdr:to>
      <xdr:col>15</xdr:col>
      <xdr:colOff>367110</xdr:colOff>
      <xdr:row>59</xdr:row>
      <xdr:rowOff>29764</xdr:rowOff>
    </xdr:to>
    <xdr:sp macro="" textlink="">
      <xdr:nvSpPr>
        <xdr:cNvPr id="4" name="TextBox 3">
          <a:extLst>
            <a:ext uri="{FF2B5EF4-FFF2-40B4-BE49-F238E27FC236}">
              <a16:creationId xmlns:a16="http://schemas.microsoft.com/office/drawing/2014/main" id="{7A21B6FD-9B62-4713-9B4A-94E540C37500}"/>
            </a:ext>
          </a:extLst>
        </xdr:cNvPr>
        <xdr:cNvSpPr txBox="1"/>
      </xdr:nvSpPr>
      <xdr:spPr>
        <a:xfrm>
          <a:off x="7713662" y="6963172"/>
          <a:ext cx="5164932" cy="3176983"/>
        </a:xfrm>
        <a:prstGeom prst="rect">
          <a:avLst/>
        </a:prstGeom>
        <a:solidFill>
          <a:sysClr val="window" lastClr="FFFFFF"/>
        </a:solidFill>
        <a:ln w="1905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Calibri" panose="020F0502020204030204" pitchFamily="34" charset="0"/>
            </a:rPr>
            <a:t>Step 2 Explanation:</a:t>
          </a:r>
        </a:p>
        <a:p>
          <a:r>
            <a:rPr lang="en-US" sz="1200">
              <a:latin typeface="Calibri" panose="020F0502020204030204" pitchFamily="34" charset="0"/>
            </a:rPr>
            <a:t>The average Cq values calculated for each standard in part 1 are used for automatic generation of a standard curve plot.  The plot of the log of each</a:t>
          </a:r>
          <a:r>
            <a:rPr lang="en-US" sz="1200" baseline="0">
              <a:latin typeface="Calibri" panose="020F0502020204030204" pitchFamily="34" charset="0"/>
            </a:rPr>
            <a:t> concentration vs the average Cq should yield a straight line.  The linear equation (Y=mX+b) of the corresponding trendline is shown.</a:t>
          </a:r>
        </a:p>
        <a:p>
          <a:endParaRPr lang="en-US" sz="1200" baseline="0">
            <a:latin typeface="Calibri" panose="020F0502020204030204" pitchFamily="34" charset="0"/>
          </a:endParaRPr>
        </a:p>
        <a:p>
          <a:r>
            <a:rPr lang="en-US" sz="1200" baseline="0">
              <a:latin typeface="Calibri" panose="020F0502020204030204" pitchFamily="34" charset="0"/>
            </a:rPr>
            <a:t>From the linear equation, the value for the slope (m) of the linear plot is calculated in cell </a:t>
          </a:r>
          <a:r>
            <a:rPr lang="en-US" sz="1200" b="1" baseline="0">
              <a:latin typeface="Calibri" panose="020F0502020204030204" pitchFamily="34" charset="0"/>
            </a:rPr>
            <a:t>E69</a:t>
          </a:r>
          <a:r>
            <a:rPr lang="en-US" sz="1200" baseline="0">
              <a:latin typeface="Calibri" panose="020F0502020204030204" pitchFamily="34" charset="0"/>
            </a:rPr>
            <a:t> and the Y-intercept (b) in cell </a:t>
          </a:r>
          <a:r>
            <a:rPr lang="en-US" sz="1200" b="1" baseline="0">
              <a:latin typeface="Calibri" panose="020F0502020204030204" pitchFamily="34" charset="0"/>
            </a:rPr>
            <a:t>E71</a:t>
          </a:r>
          <a:r>
            <a:rPr lang="en-US" sz="1200" baseline="0">
              <a:latin typeface="Calibri" panose="020F0502020204030204" pitchFamily="34" charset="0"/>
            </a:rPr>
            <a:t>.</a:t>
          </a:r>
        </a:p>
        <a:p>
          <a:endParaRPr lang="en-US" sz="1200" baseline="0">
            <a:latin typeface="Calibri" panose="020F0502020204030204" pitchFamily="34" charset="0"/>
          </a:endParaRPr>
        </a:p>
        <a:p>
          <a:r>
            <a:rPr lang="en-US" sz="1200" baseline="0">
              <a:latin typeface="Calibri" panose="020F0502020204030204" pitchFamily="34" charset="0"/>
            </a:rPr>
            <a:t>The R</a:t>
          </a:r>
          <a:r>
            <a:rPr lang="en-US" sz="1200" baseline="30000">
              <a:latin typeface="Calibri" panose="020F0502020204030204" pitchFamily="34" charset="0"/>
            </a:rPr>
            <a:t>2</a:t>
          </a:r>
          <a:r>
            <a:rPr lang="en-US" sz="1200" baseline="0">
              <a:latin typeface="Calibri" panose="020F0502020204030204" pitchFamily="34" charset="0"/>
            </a:rPr>
            <a:t> value of the standard curve trendline is also displayed on the chart.  Values ≥ 0.995 are acceptable.  Values below this are indicative of a poor standard curve that will not yield reliable concentrations of the unknown libraries.  In such cases, it is recommended that the assays be repeated.</a:t>
          </a:r>
        </a:p>
        <a:p>
          <a:endParaRPr lang="en-US" sz="1200" baseline="0">
            <a:latin typeface="Calibri" panose="020F0502020204030204" pitchFamily="34" charset="0"/>
          </a:endParaRPr>
        </a:p>
        <a:p>
          <a:r>
            <a:rPr lang="en-US" sz="1200">
              <a:solidFill>
                <a:schemeClr val="dk1"/>
              </a:solidFill>
              <a:effectLst/>
              <a:latin typeface="Calibri" panose="020F0502020204030204" pitchFamily="34" charset="0"/>
              <a:ea typeface="+mn-ea"/>
              <a:cs typeface="+mn-cs"/>
            </a:rPr>
            <a:t>The efficiency of the reaction is calculated and given in cell </a:t>
          </a:r>
          <a:r>
            <a:rPr lang="en-US" sz="1200" b="1">
              <a:solidFill>
                <a:schemeClr val="dk1"/>
              </a:solidFill>
              <a:effectLst/>
              <a:latin typeface="Calibri" panose="020F0502020204030204" pitchFamily="34" charset="0"/>
              <a:ea typeface="+mn-ea"/>
              <a:cs typeface="+mn-cs"/>
            </a:rPr>
            <a:t>E73</a:t>
          </a:r>
          <a:r>
            <a:rPr lang="en-US" sz="1200">
              <a:solidFill>
                <a:schemeClr val="dk1"/>
              </a:solidFill>
              <a:effectLst/>
              <a:latin typeface="Calibri" panose="020F0502020204030204" pitchFamily="34" charset="0"/>
              <a:ea typeface="+mn-ea"/>
              <a:cs typeface="+mn-cs"/>
            </a:rPr>
            <a:t> and should fall between 90 and 110%. </a:t>
          </a:r>
          <a:endParaRPr lang="en-US" sz="1200">
            <a:latin typeface="Calibri" panose="020F0502020204030204" pitchFamily="34" charset="0"/>
          </a:endParaRPr>
        </a:p>
      </xdr:txBody>
    </xdr:sp>
    <xdr:clientData/>
  </xdr:twoCellAnchor>
  <xdr:twoCellAnchor>
    <xdr:from>
      <xdr:col>0</xdr:col>
      <xdr:colOff>49609</xdr:colOff>
      <xdr:row>80</xdr:row>
      <xdr:rowOff>162324</xdr:rowOff>
    </xdr:from>
    <xdr:to>
      <xdr:col>15</xdr:col>
      <xdr:colOff>481012</xdr:colOff>
      <xdr:row>95</xdr:row>
      <xdr:rowOff>297657</xdr:rowOff>
    </xdr:to>
    <xdr:sp macro="" textlink="">
      <xdr:nvSpPr>
        <xdr:cNvPr id="5" name="TextBox 4">
          <a:extLst>
            <a:ext uri="{FF2B5EF4-FFF2-40B4-BE49-F238E27FC236}">
              <a16:creationId xmlns:a16="http://schemas.microsoft.com/office/drawing/2014/main" id="{856FA6DE-9B5F-408E-80F5-C786A331FEC0}"/>
            </a:ext>
          </a:extLst>
        </xdr:cNvPr>
        <xdr:cNvSpPr txBox="1"/>
      </xdr:nvSpPr>
      <xdr:spPr>
        <a:xfrm>
          <a:off x="49609" y="14811774"/>
          <a:ext cx="12966303" cy="2745183"/>
        </a:xfrm>
        <a:prstGeom prst="rect">
          <a:avLst/>
        </a:prstGeom>
        <a:solidFill>
          <a:sysClr val="window" lastClr="FFFFFF"/>
        </a:solidFill>
        <a:ln w="1905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Step 3 Explanation:</a:t>
          </a:r>
        </a:p>
        <a:p>
          <a:r>
            <a:rPr lang="en-US" sz="1200"/>
            <a:t>In the third step, the library dilution</a:t>
          </a:r>
          <a:r>
            <a:rPr lang="en-US" sz="1200" baseline="0"/>
            <a:t> factors and the Cq values of the assays are entered manually.  It is important that the library is diluted appropriately to fall within the linear dynamic range of the supplied DNA standards.  To ensure this, Quantabio recommends preparing and testing two library dilutions.  The two dilution factors should be manually entered into cells </a:t>
          </a:r>
          <a:r>
            <a:rPr lang="en-US" sz="1200" b="1" baseline="0"/>
            <a:t>D79</a:t>
          </a:r>
          <a:r>
            <a:rPr lang="en-US" sz="1200" baseline="0"/>
            <a:t> and </a:t>
          </a:r>
          <a:r>
            <a:rPr lang="en-US" sz="1200" b="1" baseline="0"/>
            <a:t>D80</a:t>
          </a:r>
          <a:r>
            <a:rPr lang="en-US" sz="1200" baseline="0"/>
            <a:t>.  The values entered in those cells are automatically transferred to the cells in column D (starting at D99).  </a:t>
          </a:r>
        </a:p>
        <a:p>
          <a:endParaRPr lang="en-US" sz="1200" baseline="0"/>
        </a:p>
        <a:p>
          <a:r>
            <a:rPr lang="en-US" sz="1200" baseline="0"/>
            <a:t>The Cq values for each library, replicate, and dilution should be manually entered into the appropriate cells of column F (starting at </a:t>
          </a:r>
          <a:r>
            <a:rPr lang="en-US" sz="1200" b="1" baseline="0"/>
            <a:t>F99</a:t>
          </a:r>
          <a:r>
            <a:rPr lang="en-US" sz="1200" baseline="0"/>
            <a:t>).  This sheet provides room for data from 14 libraries.  If more data must be entered, additional rows may be copied and pasted manually.</a:t>
          </a:r>
        </a:p>
        <a:p>
          <a:pPr marL="0" marR="0" lvl="0" indent="0" defTabSz="914400" eaLnBrk="1" fontAlgn="auto" latinLnBrk="0" hangingPunct="1">
            <a:lnSpc>
              <a:spcPct val="100000"/>
            </a:lnSpc>
            <a:spcBef>
              <a:spcPts val="0"/>
            </a:spcBef>
            <a:spcAft>
              <a:spcPts val="0"/>
            </a:spcAft>
            <a:buClrTx/>
            <a:buSzTx/>
            <a:buFontTx/>
            <a:buNone/>
            <a:tabLst/>
            <a:defRPr/>
          </a:pPr>
          <a:endParaRPr lang="en-US"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Potential outliers are highlighted in Red and marked "TRUE" in column H. </a:t>
          </a:r>
          <a:r>
            <a:rPr lang="en-US" sz="1200" baseline="0">
              <a:solidFill>
                <a:schemeClr val="dk1"/>
              </a:solidFill>
              <a:effectLst/>
              <a:latin typeface="+mn-lt"/>
              <a:ea typeface="+mn-ea"/>
              <a:cs typeface="+mn-cs"/>
            </a:rPr>
            <a:t>The Cq values of any outliers should be moved from column F to column G so they do not contribute to the calculation of average Cq in column I.  </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t>For each library sample assayed, the average fragment length (in basepairs) must be manually entered in the appropriate cells of column E.</a:t>
          </a:r>
        </a:p>
        <a:p>
          <a:pPr marL="0" marR="0" lvl="0" indent="0" defTabSz="914400" eaLnBrk="1" fontAlgn="auto" latinLnBrk="0" hangingPunct="1">
            <a:lnSpc>
              <a:spcPct val="100000"/>
            </a:lnSpc>
            <a:spcBef>
              <a:spcPts val="0"/>
            </a:spcBef>
            <a:spcAft>
              <a:spcPts val="0"/>
            </a:spcAft>
            <a:buClrTx/>
            <a:buSzTx/>
            <a:buFontTx/>
            <a:buNone/>
            <a:tabLst/>
            <a:defRPr/>
          </a:pPr>
          <a:endParaRPr lang="en-US" sz="1200"/>
        </a:p>
        <a:p>
          <a:pPr marL="0" marR="0" lvl="0" indent="0" defTabSz="914400" eaLnBrk="1" fontAlgn="auto" latinLnBrk="0" hangingPunct="1">
            <a:lnSpc>
              <a:spcPct val="100000"/>
            </a:lnSpc>
            <a:spcBef>
              <a:spcPts val="0"/>
            </a:spcBef>
            <a:spcAft>
              <a:spcPts val="0"/>
            </a:spcAft>
            <a:buClrTx/>
            <a:buSzTx/>
            <a:buFontTx/>
            <a:buNone/>
            <a:tabLst/>
            <a:defRPr/>
          </a:pPr>
          <a:r>
            <a:rPr lang="en-US" sz="1200"/>
            <a:t>The size-adjusted concentrations of the undiluted libraries are given in pM, nM, and ng/ul in columns M, N, and O, respectively.</a:t>
          </a:r>
        </a:p>
      </xdr:txBody>
    </xdr:sp>
    <xdr:clientData/>
  </xdr:twoCellAnchor>
  <xdr:twoCellAnchor>
    <xdr:from>
      <xdr:col>8</xdr:col>
      <xdr:colOff>61117</xdr:colOff>
      <xdr:row>19</xdr:row>
      <xdr:rowOff>48814</xdr:rowOff>
    </xdr:from>
    <xdr:to>
      <xdr:col>15</xdr:col>
      <xdr:colOff>436562</xdr:colOff>
      <xdr:row>21</xdr:row>
      <xdr:rowOff>128983</xdr:rowOff>
    </xdr:to>
    <xdr:sp macro="" textlink="">
      <xdr:nvSpPr>
        <xdr:cNvPr id="6" name="TextBox 5">
          <a:extLst>
            <a:ext uri="{FF2B5EF4-FFF2-40B4-BE49-F238E27FC236}">
              <a16:creationId xmlns:a16="http://schemas.microsoft.com/office/drawing/2014/main" id="{1F97E45F-7AEB-46C9-B24C-1BAD3A5B6FCC}"/>
            </a:ext>
          </a:extLst>
        </xdr:cNvPr>
        <xdr:cNvSpPr txBox="1"/>
      </xdr:nvSpPr>
      <xdr:spPr>
        <a:xfrm>
          <a:off x="8921351" y="4354908"/>
          <a:ext cx="4800602" cy="397669"/>
        </a:xfrm>
        <a:prstGeom prst="rect">
          <a:avLst/>
        </a:prstGeom>
        <a:solidFill>
          <a:sysClr val="window" lastClr="FFFFFF"/>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400" b="1">
              <a:solidFill>
                <a:srgbClr val="81BC00"/>
              </a:solidFill>
            </a:rPr>
            <a:t>GREEN cells </a:t>
          </a:r>
          <a:r>
            <a:rPr lang="en-US" sz="1400" b="0">
              <a:solidFill>
                <a:sysClr val="windowText" lastClr="000000"/>
              </a:solidFill>
            </a:rPr>
            <a:t>indicate</a:t>
          </a:r>
          <a:r>
            <a:rPr lang="en-US" sz="1400" b="0" baseline="0">
              <a:solidFill>
                <a:sysClr val="windowText" lastClr="000000"/>
              </a:solidFill>
            </a:rPr>
            <a:t> where user must input data.</a:t>
          </a:r>
        </a:p>
      </xdr:txBody>
    </xdr:sp>
    <xdr:clientData/>
  </xdr:twoCellAnchor>
  <xdr:twoCellAnchor>
    <xdr:from>
      <xdr:col>13</xdr:col>
      <xdr:colOff>142875</xdr:colOff>
      <xdr:row>96</xdr:row>
      <xdr:rowOff>200025</xdr:rowOff>
    </xdr:from>
    <xdr:to>
      <xdr:col>13</xdr:col>
      <xdr:colOff>514350</xdr:colOff>
      <xdr:row>96</xdr:row>
      <xdr:rowOff>628650</xdr:rowOff>
    </xdr:to>
    <xdr:sp macro="" textlink="">
      <xdr:nvSpPr>
        <xdr:cNvPr id="7" name="Arrow: Down 6">
          <a:extLst>
            <a:ext uri="{FF2B5EF4-FFF2-40B4-BE49-F238E27FC236}">
              <a16:creationId xmlns:a16="http://schemas.microsoft.com/office/drawing/2014/main" id="{CB8FD47F-9A9B-40C9-95A5-94B9D1229915}"/>
            </a:ext>
          </a:extLst>
        </xdr:cNvPr>
        <xdr:cNvSpPr/>
      </xdr:nvSpPr>
      <xdr:spPr>
        <a:xfrm>
          <a:off x="11334750" y="17840325"/>
          <a:ext cx="371475" cy="428625"/>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357188</xdr:colOff>
      <xdr:row>0</xdr:row>
      <xdr:rowOff>148827</xdr:rowOff>
    </xdr:from>
    <xdr:to>
      <xdr:col>15</xdr:col>
      <xdr:colOff>506016</xdr:colOff>
      <xdr:row>6</xdr:row>
      <xdr:rowOff>268932</xdr:rowOff>
    </xdr:to>
    <xdr:pic>
      <xdr:nvPicPr>
        <xdr:cNvPr id="8" name="Content Placeholder 6">
          <a:extLst>
            <a:ext uri="{FF2B5EF4-FFF2-40B4-BE49-F238E27FC236}">
              <a16:creationId xmlns:a16="http://schemas.microsoft.com/office/drawing/2014/main" id="{CCD3E8C2-1757-45B4-BC1A-C8550FA34FE4}"/>
            </a:ext>
          </a:extLst>
        </xdr:cNvPr>
        <xdr:cNvPicPr>
          <a:picLocks noGrp="1"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08282" y="148827"/>
          <a:ext cx="3968750" cy="8245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201"/>
  <sheetViews>
    <sheetView showGridLines="0" tabSelected="1" zoomScale="74" zoomScaleNormal="74" zoomScalePageLayoutView="90" workbookViewId="0">
      <selection activeCell="E18" sqref="E18"/>
    </sheetView>
  </sheetViews>
  <sheetFormatPr defaultColWidth="0" defaultRowHeight="12.75"/>
  <cols>
    <col min="1" max="1" width="9.140625" style="2" customWidth="1"/>
    <col min="2" max="3" width="10" style="2" customWidth="1"/>
    <col min="4" max="4" width="18.85546875" style="2" customWidth="1"/>
    <col min="5" max="5" width="21.42578125" style="2" customWidth="1"/>
    <col min="6" max="6" width="19" style="2" customWidth="1"/>
    <col min="7" max="7" width="19.85546875" style="2" customWidth="1"/>
    <col min="8" max="8" width="24.7109375" style="2" customWidth="1"/>
    <col min="9" max="12" width="9.140625" style="2" customWidth="1"/>
    <col min="13" max="13" width="10" style="2" customWidth="1"/>
    <col min="14" max="14" width="9.7109375" style="2" customWidth="1"/>
    <col min="15" max="15" width="10.42578125" style="2" customWidth="1"/>
    <col min="16" max="16" width="10.140625" style="2" customWidth="1"/>
    <col min="17" max="41" width="0" style="2" hidden="1" customWidth="1"/>
    <col min="42" max="16384" width="9.140625" style="2" hidden="1"/>
  </cols>
  <sheetData>
    <row r="1" spans="1:16" ht="27" customHeight="1">
      <c r="A1" s="1" t="s">
        <v>39</v>
      </c>
    </row>
    <row r="2" spans="1:16" ht="14.25" customHeight="1">
      <c r="A2" s="1" t="s">
        <v>40</v>
      </c>
      <c r="B2"/>
      <c r="C2"/>
    </row>
    <row r="3" spans="1:16">
      <c r="A3" s="3"/>
    </row>
    <row r="4" spans="1:16" ht="1.5" customHeight="1"/>
    <row r="5" spans="1:16" ht="14.25" hidden="1">
      <c r="B5" s="4"/>
    </row>
    <row r="6" spans="1:16" ht="12.75" hidden="1" customHeight="1">
      <c r="B6" s="4"/>
    </row>
    <row r="7" spans="1:16" ht="36" customHeight="1">
      <c r="A7" s="54"/>
      <c r="B7" s="55" t="s">
        <v>38</v>
      </c>
      <c r="C7" s="56"/>
      <c r="D7" s="56"/>
      <c r="E7" s="54"/>
    </row>
    <row r="8" spans="1:16" ht="27" customHeight="1">
      <c r="F8" s="5"/>
    </row>
    <row r="9" spans="1:16" ht="33" customHeight="1">
      <c r="A9" s="7" t="s">
        <v>31</v>
      </c>
      <c r="B9" s="8"/>
      <c r="C9" s="8"/>
      <c r="D9" s="8"/>
      <c r="E9" s="8"/>
      <c r="F9" s="9"/>
      <c r="G9" s="9"/>
      <c r="H9" s="9"/>
      <c r="I9" s="9"/>
      <c r="J9" s="9"/>
      <c r="K9" s="9"/>
      <c r="L9" s="9"/>
      <c r="M9" s="9"/>
      <c r="N9" s="9"/>
      <c r="O9" s="9"/>
      <c r="P9" s="9"/>
    </row>
    <row r="10" spans="1:16" ht="75">
      <c r="A10" s="10"/>
      <c r="B10" s="9"/>
      <c r="C10" s="9"/>
      <c r="D10" s="63" t="s">
        <v>19</v>
      </c>
      <c r="E10" s="64" t="s">
        <v>23</v>
      </c>
      <c r="F10" s="64" t="s">
        <v>25</v>
      </c>
      <c r="G10" s="64" t="s">
        <v>24</v>
      </c>
      <c r="H10" s="64" t="s">
        <v>26</v>
      </c>
      <c r="I10" s="9"/>
      <c r="J10" s="9"/>
      <c r="K10" s="9"/>
      <c r="L10" s="9"/>
      <c r="M10" s="9"/>
      <c r="N10" s="9"/>
      <c r="O10" s="9"/>
      <c r="P10" s="9"/>
    </row>
    <row r="11" spans="1:16">
      <c r="A11" s="10"/>
      <c r="B11" s="11" t="s">
        <v>0</v>
      </c>
      <c r="C11" s="11" t="s">
        <v>1</v>
      </c>
      <c r="D11" s="59" t="s">
        <v>2</v>
      </c>
      <c r="E11" s="11" t="s">
        <v>15</v>
      </c>
      <c r="F11" s="11" t="s">
        <v>14</v>
      </c>
      <c r="G11" s="11" t="s">
        <v>3</v>
      </c>
      <c r="H11" s="11" t="s">
        <v>4</v>
      </c>
      <c r="I11" s="9"/>
      <c r="J11" s="9"/>
      <c r="K11" s="9"/>
      <c r="L11" s="9"/>
      <c r="M11" s="9"/>
      <c r="N11" s="9"/>
      <c r="O11" s="9"/>
      <c r="P11" s="9"/>
    </row>
    <row r="12" spans="1:16">
      <c r="A12" s="10"/>
      <c r="B12" s="60">
        <v>6</v>
      </c>
      <c r="C12" s="62">
        <v>2.0000000000000001E-4</v>
      </c>
      <c r="D12" s="75">
        <v>22.758959308184501</v>
      </c>
      <c r="E12" s="58"/>
      <c r="F12" s="12" t="b">
        <f>OR(AND(ABS(D12-D13)&gt;0.25,ABS(D12-D14)&gt;0.25),AND(ABS(D12-D13)&gt;0.25,ABS(D12-D14)&gt;ABS(D13-D14)),AND(ABS(D12-D14)&gt;0.25,ABS(D12-D13)&gt;ABS(D14-D13)))</f>
        <v>0</v>
      </c>
      <c r="G12" s="85">
        <f>AVERAGE(D12:D14)</f>
        <v>22.865118699712827</v>
      </c>
      <c r="H12" s="85">
        <f>G12-G15</f>
        <v>3.5346704083041729</v>
      </c>
      <c r="I12" s="9"/>
      <c r="J12" s="9"/>
      <c r="K12" s="9"/>
      <c r="L12" s="9"/>
      <c r="M12" s="9"/>
      <c r="N12" s="9"/>
      <c r="O12" s="9"/>
      <c r="P12" s="9"/>
    </row>
    <row r="13" spans="1:16">
      <c r="A13" s="10"/>
      <c r="B13" s="61">
        <v>6</v>
      </c>
      <c r="C13" s="62">
        <v>2.0000000000000001E-4</v>
      </c>
      <c r="D13" s="75">
        <v>22.848253886690127</v>
      </c>
      <c r="E13" s="58"/>
      <c r="F13" s="12" t="b">
        <f>OR(AND(ABS(D13-D12)&gt;0.25,ABS(D13-D14)&gt;0.25),AND(ABS(D13-D12)&gt;0.25,ABS(D13-D14)&gt;ABS(D12-D14)),AND(ABS(D13-D14)&gt;0.25,ABS(D13-D12)&gt;ABS(D14-D12)))</f>
        <v>0</v>
      </c>
      <c r="G13" s="86"/>
      <c r="H13" s="86"/>
      <c r="I13" s="9"/>
      <c r="J13" s="9"/>
      <c r="K13" s="9"/>
      <c r="L13" s="9"/>
      <c r="M13" s="9"/>
      <c r="N13" s="9"/>
      <c r="O13" s="9"/>
      <c r="P13" s="9"/>
    </row>
    <row r="14" spans="1:16">
      <c r="A14" s="10"/>
      <c r="B14" s="62">
        <v>6</v>
      </c>
      <c r="C14" s="62">
        <v>2.0000000000000001E-4</v>
      </c>
      <c r="D14" s="75">
        <v>22.988142904263846</v>
      </c>
      <c r="E14" s="58"/>
      <c r="F14" s="12" t="b">
        <f>OR(AND(ABS(D14-D12)&gt;0.25,ABS(D14-D13)&gt;0.25),AND(ABS(D14-D12)&gt;0.25,ABS(D14-D13)&gt;ABS(D12-D13)),AND(ABS(D14-D13)&gt;0.25,ABS(D14-D12)&gt;ABS(D13-D12)))</f>
        <v>0</v>
      </c>
      <c r="G14" s="87"/>
      <c r="H14" s="87"/>
      <c r="I14" s="9"/>
      <c r="J14" s="9"/>
      <c r="K14" s="9"/>
      <c r="L14" s="9"/>
      <c r="M14" s="9"/>
      <c r="N14" s="9"/>
      <c r="O14" s="9"/>
      <c r="P14" s="9"/>
    </row>
    <row r="15" spans="1:16">
      <c r="A15" s="10"/>
      <c r="B15" s="60">
        <v>5</v>
      </c>
      <c r="C15" s="62">
        <v>2E-3</v>
      </c>
      <c r="D15" s="75">
        <v>19.255222557375312</v>
      </c>
      <c r="E15" s="58"/>
      <c r="F15" s="12" t="b">
        <f>OR(AND(ABS(D15-D16)&gt;0.25,ABS(D15-D17)&gt;0.25),AND(ABS(D15-D16)&gt;0.25,ABS(D15-D17)&gt;ABS(D16-D17)),AND(ABS(D15-D17)&gt;0.25,ABS(D15-D16)&gt;ABS(D17-D16)))</f>
        <v>0</v>
      </c>
      <c r="G15" s="85">
        <f>AVERAGE(D15:D17)</f>
        <v>19.330448291408654</v>
      </c>
      <c r="H15" s="85">
        <f>G15-G18</f>
        <v>3.5900753005379524</v>
      </c>
      <c r="I15" s="9"/>
      <c r="J15" s="9"/>
      <c r="K15" s="9"/>
      <c r="L15" s="9"/>
      <c r="M15" s="9"/>
      <c r="N15" s="9"/>
      <c r="O15" s="9"/>
      <c r="P15" s="9"/>
    </row>
    <row r="16" spans="1:16">
      <c r="A16" s="10"/>
      <c r="B16" s="61">
        <v>5</v>
      </c>
      <c r="C16" s="62">
        <v>2E-3</v>
      </c>
      <c r="D16" s="75">
        <v>19.29211483716642</v>
      </c>
      <c r="E16" s="58"/>
      <c r="F16" s="12" t="b">
        <f>OR(AND(ABS(D16-D15)&gt;0.25,ABS(D16-D17)&gt;0.25),AND(ABS(D16-D15)&gt;0.25,ABS(D16-D17)&gt;ABS(D15-D17)),AND(ABS(D16-D17)&gt;0.25,ABS(D16-D15)&gt;ABS(D17-D15)))</f>
        <v>0</v>
      </c>
      <c r="G16" s="86"/>
      <c r="H16" s="86"/>
      <c r="I16" s="9"/>
      <c r="J16" s="9"/>
      <c r="K16" s="9"/>
      <c r="L16" s="9"/>
      <c r="M16" s="9"/>
      <c r="N16" s="9"/>
      <c r="O16" s="9"/>
      <c r="P16" s="9"/>
    </row>
    <row r="17" spans="1:16">
      <c r="A17" s="10"/>
      <c r="B17" s="62">
        <v>5</v>
      </c>
      <c r="C17" s="62">
        <v>2E-3</v>
      </c>
      <c r="D17" s="75">
        <v>19.444007479684227</v>
      </c>
      <c r="E17" s="58"/>
      <c r="F17" s="12" t="b">
        <f>OR(AND(ABS(D17-D15)&gt;0.25,ABS(D17-D16)&gt;0.25),AND(ABS(D17-D15)&gt;0.25,ABS(D17-D16)&gt;ABS(D15-D16)),AND(ABS(D17-D16)&gt;0.25,ABS(D17-D15)&gt;ABS(D16-D15)))</f>
        <v>0</v>
      </c>
      <c r="G17" s="87"/>
      <c r="H17" s="87"/>
      <c r="I17" s="9"/>
      <c r="J17" s="9"/>
      <c r="K17" s="9"/>
      <c r="L17" s="9"/>
      <c r="M17" s="9"/>
      <c r="N17" s="9"/>
      <c r="O17" s="9"/>
      <c r="P17" s="9"/>
    </row>
    <row r="18" spans="1:16">
      <c r="A18" s="10"/>
      <c r="B18" s="60">
        <v>4</v>
      </c>
      <c r="C18" s="62">
        <v>0.02</v>
      </c>
      <c r="D18" s="75">
        <v>15.743157660934802</v>
      </c>
      <c r="E18" s="58"/>
      <c r="F18" s="12" t="b">
        <f>OR(AND(ABS(D18-D19)&gt;0.25,ABS(D18-D20)&gt;0.25),AND(ABS(D18-D19)&gt;0.25,ABS(D18-D20)&gt;ABS(D19-D20)),AND(ABS(D18-D20)&gt;0.25,ABS(D18-D19)&gt;ABS(D20-D19)))</f>
        <v>0</v>
      </c>
      <c r="G18" s="85">
        <f>AVERAGE(D18:D20)</f>
        <v>15.740372990870702</v>
      </c>
      <c r="H18" s="85">
        <f>G18-G21</f>
        <v>3.4067234859077722</v>
      </c>
      <c r="I18" s="9"/>
      <c r="J18" s="9"/>
      <c r="K18" s="9"/>
      <c r="L18" s="9"/>
      <c r="M18" s="9"/>
      <c r="N18" s="9"/>
      <c r="O18" s="9"/>
      <c r="P18" s="9"/>
    </row>
    <row r="19" spans="1:16">
      <c r="A19" s="10"/>
      <c r="B19" s="61">
        <v>4</v>
      </c>
      <c r="C19" s="62">
        <v>0.02</v>
      </c>
      <c r="D19" s="75">
        <v>15.630144302617984</v>
      </c>
      <c r="E19" s="58"/>
      <c r="F19" s="12" t="b">
        <f>OR(AND(ABS(D19-D18)&gt;0.25,ABS(D19-D20)&gt;0.25),AND(ABS(D19-D18)&gt;0.25,ABS(D19-D20)&gt;ABS(D18-D20)),AND(ABS(D19-D20)&gt;0.25,ABS(D19-D18)&gt;ABS(D20-D18)))</f>
        <v>0</v>
      </c>
      <c r="G19" s="86"/>
      <c r="H19" s="86"/>
      <c r="I19" s="9"/>
      <c r="J19" s="9"/>
      <c r="K19" s="9"/>
      <c r="L19" s="9"/>
      <c r="M19" s="9"/>
      <c r="N19" s="9"/>
      <c r="O19" s="9"/>
      <c r="P19" s="9"/>
    </row>
    <row r="20" spans="1:16">
      <c r="A20" s="10"/>
      <c r="B20" s="62">
        <v>4</v>
      </c>
      <c r="C20" s="62">
        <v>0.02</v>
      </c>
      <c r="D20" s="75">
        <v>15.847817009059321</v>
      </c>
      <c r="E20" s="58"/>
      <c r="F20" s="12" t="b">
        <f>OR(AND(ABS(D20-D18)&gt;0.25,ABS(D20-D19)&gt;0.25),AND(ABS(D20-D18)&gt;0.25,ABS(D20-D19)&gt;ABS(D18-D19)),AND(ABS(D20-D19)&gt;0.25,ABS(D20-D18)&gt;ABS(D19-D18)))</f>
        <v>0</v>
      </c>
      <c r="G20" s="87"/>
      <c r="H20" s="87"/>
      <c r="I20" s="9"/>
      <c r="J20" s="9"/>
      <c r="K20" s="9"/>
      <c r="L20" s="9"/>
      <c r="M20" s="9"/>
      <c r="N20" s="9"/>
      <c r="O20" s="9"/>
      <c r="P20" s="9"/>
    </row>
    <row r="21" spans="1:16">
      <c r="A21" s="10"/>
      <c r="B21" s="60">
        <v>3</v>
      </c>
      <c r="C21" s="62">
        <v>0.2</v>
      </c>
      <c r="D21" s="75">
        <v>12.402939014846645</v>
      </c>
      <c r="E21" s="58"/>
      <c r="F21" s="12" t="b">
        <f>OR(AND(ABS(D21-D22)&gt;0.25,ABS(D21-D23)&gt;0.25),AND(ABS(D21-D22)&gt;0.25,ABS(D21-D23)&gt;ABS(D22-D23)),AND(ABS(D21-D23)&gt;0.25,ABS(D21-D22)&gt;ABS(D23-D22)))</f>
        <v>0</v>
      </c>
      <c r="G21" s="85">
        <f>AVERAGE(D21:D23)</f>
        <v>12.33364950496293</v>
      </c>
      <c r="H21" s="85">
        <f>G21-G24</f>
        <v>3.4185219493778263</v>
      </c>
      <c r="I21" s="9"/>
      <c r="J21" s="9"/>
      <c r="K21" s="9"/>
      <c r="L21" s="9"/>
      <c r="M21" s="9"/>
      <c r="N21" s="9"/>
      <c r="O21" s="9"/>
      <c r="P21" s="9"/>
    </row>
    <row r="22" spans="1:16">
      <c r="A22" s="10"/>
      <c r="B22" s="61">
        <v>3</v>
      </c>
      <c r="C22" s="62">
        <v>0.2</v>
      </c>
      <c r="D22" s="75">
        <v>12.396187504984304</v>
      </c>
      <c r="E22" s="58"/>
      <c r="F22" s="12" t="b">
        <f>OR(AND(ABS(D22-D21)&gt;0.25,ABS(D22-D23)&gt;0.25),AND(ABS(D22-D21)&gt;0.25,ABS(D22-D23)&gt;ABS(D21-D23)),AND(ABS(D22-D23)&gt;0.25,ABS(D22-D21)&gt;ABS(D23-D21)))</f>
        <v>0</v>
      </c>
      <c r="G22" s="86"/>
      <c r="H22" s="86"/>
      <c r="I22" s="9"/>
      <c r="J22" s="9"/>
      <c r="K22" s="9"/>
      <c r="L22" s="9"/>
      <c r="M22" s="9"/>
      <c r="N22" s="9"/>
      <c r="O22" s="9"/>
      <c r="P22" s="9"/>
    </row>
    <row r="23" spans="1:16">
      <c r="A23" s="10"/>
      <c r="B23" s="62">
        <v>3</v>
      </c>
      <c r="C23" s="62">
        <v>0.2</v>
      </c>
      <c r="D23" s="75">
        <v>12.201821995057841</v>
      </c>
      <c r="E23" s="58"/>
      <c r="F23" s="12" t="b">
        <f>OR(AND(ABS(D23-D21)&gt;0.25,ABS(D23-D22)&gt;0.25),AND(ABS(D23-D21)&gt;0.25,ABS(D23-D22)&gt;ABS(D21-D22)),AND(ABS(D23-D22)&gt;0.25,ABS(D23-D21)&gt;ABS(D22-D21)))</f>
        <v>0</v>
      </c>
      <c r="G23" s="87"/>
      <c r="H23" s="87"/>
      <c r="I23" s="9"/>
      <c r="J23" s="9"/>
      <c r="K23" s="9"/>
      <c r="L23" s="9"/>
      <c r="M23" s="9"/>
      <c r="N23" s="9"/>
      <c r="O23" s="9"/>
      <c r="P23" s="9"/>
    </row>
    <row r="24" spans="1:16">
      <c r="A24" s="10"/>
      <c r="B24" s="60">
        <v>2</v>
      </c>
      <c r="C24" s="62">
        <v>2</v>
      </c>
      <c r="D24" s="75">
        <v>8.8573921110250708</v>
      </c>
      <c r="E24" s="58"/>
      <c r="F24" s="12" t="b">
        <f>OR(AND(ABS(D24-D25)&gt;0.25,ABS(D24-D26)&gt;0.25),AND(ABS(D24-D25)&gt;0.25,ABS(D24-D26)&gt;ABS(D25-D26)),AND(ABS(D24-D26)&gt;0.25,ABS(D24-D25)&gt;ABS(D26-D25)))</f>
        <v>0</v>
      </c>
      <c r="G24" s="85">
        <f>AVERAGE(D24:D26)</f>
        <v>8.9151275555851033</v>
      </c>
      <c r="H24" s="85">
        <f>G24-G27</f>
        <v>3.5518478366928763</v>
      </c>
      <c r="I24" s="9"/>
      <c r="J24" s="9"/>
      <c r="K24" s="9"/>
      <c r="L24" s="9"/>
      <c r="M24" s="9"/>
      <c r="N24" s="9"/>
      <c r="O24" s="9"/>
      <c r="P24" s="9"/>
    </row>
    <row r="25" spans="1:16">
      <c r="A25" s="10"/>
      <c r="B25" s="61">
        <v>2</v>
      </c>
      <c r="C25" s="62">
        <v>2</v>
      </c>
      <c r="D25" s="75">
        <v>8.8419471838836703</v>
      </c>
      <c r="E25" s="58"/>
      <c r="F25" s="12" t="b">
        <f>OR(AND(ABS(D25-D24)&gt;0.25,ABS(D25-D26)&gt;0.25),AND(ABS(D25-D24)&gt;0.25,ABS(D25-D26)&gt;ABS(D24-D26)),AND(ABS(D25-D26)&gt;0.25,ABS(D25-D24)&gt;ABS(D26-D24)))</f>
        <v>0</v>
      </c>
      <c r="G25" s="86"/>
      <c r="H25" s="86"/>
      <c r="I25" s="9"/>
      <c r="J25" s="9"/>
      <c r="K25" s="9"/>
      <c r="L25" s="9"/>
      <c r="M25" s="9"/>
      <c r="N25" s="9"/>
      <c r="O25" s="9"/>
      <c r="P25" s="9"/>
    </row>
    <row r="26" spans="1:16">
      <c r="A26" s="10"/>
      <c r="B26" s="62">
        <v>2</v>
      </c>
      <c r="C26" s="62">
        <v>2</v>
      </c>
      <c r="D26" s="75">
        <v>9.0460433718465723</v>
      </c>
      <c r="E26" s="58"/>
      <c r="F26" s="12" t="b">
        <f>OR(AND(ABS(D26-D24)&gt;0.25,ABS(D26-D25)&gt;0.25),AND(ABS(D26-D24)&gt;0.25,ABS(D26-D25)&gt;ABS(D24-D25)),AND(ABS(D26-D25)&gt;0.25,ABS(D26-D24)&gt;ABS(D25-D24)))</f>
        <v>0</v>
      </c>
      <c r="G26" s="87"/>
      <c r="H26" s="87"/>
      <c r="I26" s="9"/>
      <c r="J26" s="9"/>
      <c r="K26" s="9"/>
      <c r="L26" s="9"/>
      <c r="M26" s="9"/>
      <c r="N26" s="9"/>
      <c r="O26" s="9"/>
      <c r="P26" s="9"/>
    </row>
    <row r="27" spans="1:16">
      <c r="A27" s="10"/>
      <c r="B27" s="60">
        <v>1</v>
      </c>
      <c r="C27" s="62">
        <v>20</v>
      </c>
      <c r="D27" s="75">
        <v>5.3079138404302499</v>
      </c>
      <c r="E27" s="58"/>
      <c r="F27" s="12" t="b">
        <f>OR(AND(ABS(D27-D28)&gt;0.25,ABS(D27-D29)&gt;0.25),AND(ABS(D27-D28)&gt;0.25,ABS(D27-D29)&gt;ABS(D28-D29)),AND(ABS(D27-D29)&gt;0.25,ABS(D27-D28)&gt;ABS(D29-D28)))</f>
        <v>0</v>
      </c>
      <c r="G27" s="94">
        <f>AVERAGE(D27:D29)</f>
        <v>5.363279718892227</v>
      </c>
      <c r="H27" s="9"/>
      <c r="I27" s="9"/>
      <c r="J27" s="9"/>
      <c r="K27" s="9"/>
      <c r="L27" s="9"/>
      <c r="M27" s="9"/>
      <c r="N27" s="9"/>
      <c r="O27" s="9"/>
      <c r="P27" s="9"/>
    </row>
    <row r="28" spans="1:16">
      <c r="A28" s="10"/>
      <c r="B28" s="61">
        <v>1</v>
      </c>
      <c r="C28" s="62">
        <v>20</v>
      </c>
      <c r="D28" s="75">
        <v>5.39596652458689</v>
      </c>
      <c r="E28" s="58"/>
      <c r="F28" s="12" t="b">
        <f>OR(AND(ABS(D28-D27)&gt;0.25,ABS(D28-D29)&gt;0.25),AND(ABS(D28-D27)&gt;0.25,ABS(D28-D29)&gt;ABS(D27-D29)),AND(ABS(D28-D29)&gt;0.25,ABS(D28-D27)&gt;ABS(D29-D27)))</f>
        <v>0</v>
      </c>
      <c r="G28" s="95"/>
      <c r="H28" s="9"/>
      <c r="I28" s="9"/>
      <c r="J28" s="9"/>
      <c r="K28" s="9"/>
      <c r="L28" s="9"/>
      <c r="M28" s="9"/>
      <c r="N28" s="9"/>
      <c r="O28" s="9"/>
      <c r="P28" s="9"/>
    </row>
    <row r="29" spans="1:16">
      <c r="A29" s="10"/>
      <c r="B29" s="62">
        <v>1</v>
      </c>
      <c r="C29" s="62">
        <v>20</v>
      </c>
      <c r="D29" s="75">
        <v>5.3859587916595402</v>
      </c>
      <c r="E29" s="58"/>
      <c r="F29" s="12" t="b">
        <f>OR(AND(ABS(D29-D27)&gt;0.25,ABS(D29-D28)&gt;0.25),AND(ABS(D29-D27)&gt;0.25,ABS(D29-D28)&gt;ABS(D27-D28)),AND(ABS(D29-D28)&gt;0.25,ABS(D29-D27)&gt;ABS(D28-D27)))</f>
        <v>0</v>
      </c>
      <c r="G29" s="87"/>
      <c r="H29" s="9"/>
      <c r="I29" s="9"/>
      <c r="J29" s="9"/>
      <c r="K29" s="9"/>
      <c r="L29" s="9"/>
      <c r="M29" s="9"/>
      <c r="N29" s="9"/>
      <c r="O29" s="9"/>
      <c r="P29" s="9"/>
    </row>
    <row r="30" spans="1:16">
      <c r="A30" s="10"/>
      <c r="B30" s="61" t="s">
        <v>16</v>
      </c>
      <c r="C30" s="61">
        <v>0</v>
      </c>
      <c r="D30" s="57"/>
      <c r="E30"/>
      <c r="F30"/>
      <c r="G30" s="86" t="e">
        <f>AVERAGE(D30:D32)</f>
        <v>#DIV/0!</v>
      </c>
      <c r="H30" s="96" t="e">
        <f>ABS(G30-G27)</f>
        <v>#DIV/0!</v>
      </c>
      <c r="I30" s="9"/>
      <c r="J30" s="9"/>
      <c r="K30" s="9"/>
      <c r="L30" s="9"/>
      <c r="M30" s="9"/>
      <c r="N30" s="9"/>
      <c r="O30" s="9"/>
      <c r="P30" s="9"/>
    </row>
    <row r="31" spans="1:16">
      <c r="A31" s="10"/>
      <c r="B31" s="61" t="s">
        <v>16</v>
      </c>
      <c r="C31" s="61">
        <v>0</v>
      </c>
      <c r="D31" s="57"/>
      <c r="E31"/>
      <c r="F31"/>
      <c r="G31" s="86"/>
      <c r="H31" s="97"/>
      <c r="I31" s="9"/>
      <c r="J31" s="9"/>
      <c r="K31" s="9"/>
      <c r="L31" s="9"/>
      <c r="M31" s="9"/>
      <c r="N31" s="9"/>
      <c r="O31" s="9"/>
      <c r="P31" s="9"/>
    </row>
    <row r="32" spans="1:16">
      <c r="A32" s="10"/>
      <c r="B32" s="62" t="s">
        <v>16</v>
      </c>
      <c r="C32" s="62">
        <v>0</v>
      </c>
      <c r="D32" s="57"/>
      <c r="E32"/>
      <c r="F32"/>
      <c r="G32" s="87"/>
      <c r="H32" s="98"/>
      <c r="I32" s="9"/>
      <c r="J32" s="9"/>
      <c r="K32" s="9"/>
      <c r="L32" s="9"/>
      <c r="M32" s="9"/>
      <c r="N32" s="9"/>
      <c r="O32" s="9"/>
      <c r="P32" s="9"/>
    </row>
    <row r="33" spans="1:16">
      <c r="A33" s="10"/>
      <c r="B33" s="13"/>
      <c r="C33" s="9"/>
      <c r="D33" s="14"/>
      <c r="E33" s="9"/>
      <c r="F33" s="9"/>
      <c r="G33" s="15"/>
      <c r="H33" s="15"/>
      <c r="I33" s="9"/>
      <c r="J33" s="9"/>
      <c r="K33" s="9"/>
      <c r="L33" s="9"/>
      <c r="M33" s="9"/>
      <c r="N33" s="9"/>
      <c r="O33" s="9"/>
      <c r="P33" s="9"/>
    </row>
    <row r="34" spans="1:16" ht="17.25" customHeight="1">
      <c r="B34" s="5"/>
      <c r="C34" s="5"/>
      <c r="D34" s="5"/>
      <c r="E34" s="5"/>
      <c r="F34" s="5"/>
      <c r="G34" s="5"/>
      <c r="H34" s="5"/>
    </row>
    <row r="35" spans="1:16" ht="25.5" customHeight="1">
      <c r="A35" s="16" t="s">
        <v>30</v>
      </c>
      <c r="B35" s="17"/>
      <c r="C35" s="17"/>
      <c r="D35" s="17"/>
      <c r="E35" s="17"/>
      <c r="F35" s="17"/>
      <c r="G35" s="17"/>
      <c r="H35" s="9"/>
      <c r="I35" s="9"/>
      <c r="J35" s="9"/>
      <c r="K35" s="9"/>
      <c r="L35" s="9"/>
      <c r="M35" s="9"/>
      <c r="N35" s="9"/>
      <c r="O35" s="9"/>
      <c r="P35" s="9"/>
    </row>
    <row r="36" spans="1:16" ht="6.75" customHeight="1">
      <c r="A36" s="10"/>
      <c r="B36" s="9"/>
      <c r="C36" s="9"/>
      <c r="D36" s="9"/>
      <c r="E36" s="9"/>
      <c r="F36" s="9"/>
      <c r="G36" s="9"/>
      <c r="H36" s="9"/>
      <c r="I36" s="9"/>
      <c r="J36" s="9"/>
      <c r="K36" s="9"/>
      <c r="L36" s="9"/>
      <c r="M36" s="9"/>
      <c r="N36" s="9"/>
      <c r="O36" s="9"/>
      <c r="P36" s="9"/>
    </row>
    <row r="37" spans="1:16">
      <c r="A37" s="10"/>
      <c r="B37" s="10"/>
      <c r="C37" s="18" t="s">
        <v>27</v>
      </c>
      <c r="D37" s="18" t="s">
        <v>1</v>
      </c>
      <c r="E37" s="18" t="s">
        <v>5</v>
      </c>
      <c r="F37" s="18" t="s">
        <v>3</v>
      </c>
      <c r="G37" s="9"/>
      <c r="H37" s="9"/>
      <c r="I37" s="9"/>
      <c r="J37" s="9"/>
      <c r="K37" s="9"/>
      <c r="L37" s="9"/>
      <c r="M37" s="9"/>
      <c r="N37" s="9"/>
      <c r="O37" s="9"/>
      <c r="P37" s="9"/>
    </row>
    <row r="38" spans="1:16">
      <c r="A38" s="10"/>
      <c r="B38" s="10"/>
      <c r="C38" s="65">
        <v>6</v>
      </c>
      <c r="D38" s="65">
        <v>2.0000000000000001E-4</v>
      </c>
      <c r="E38" s="65">
        <f>LOG10(D38)</f>
        <v>-3.6989700043360187</v>
      </c>
      <c r="F38" s="74">
        <f>$G$12</f>
        <v>22.865118699712827</v>
      </c>
      <c r="G38" s="9"/>
      <c r="H38" s="9"/>
      <c r="I38" s="9"/>
      <c r="J38" s="9"/>
      <c r="K38" s="9"/>
      <c r="L38" s="9"/>
      <c r="M38" s="9"/>
      <c r="N38" s="9"/>
      <c r="O38" s="9"/>
      <c r="P38" s="9"/>
    </row>
    <row r="39" spans="1:16">
      <c r="A39" s="10"/>
      <c r="B39" s="10"/>
      <c r="C39" s="65">
        <v>5</v>
      </c>
      <c r="D39" s="65">
        <v>2E-3</v>
      </c>
      <c r="E39" s="65">
        <f t="shared" ref="E39:E41" si="0">LOG10(D39)</f>
        <v>-2.6989700043360187</v>
      </c>
      <c r="F39" s="74">
        <f>$G$15</f>
        <v>19.330448291408654</v>
      </c>
      <c r="G39" s="9"/>
      <c r="H39" s="9"/>
      <c r="I39" s="9"/>
      <c r="J39" s="9"/>
      <c r="K39" s="9"/>
      <c r="L39" s="9"/>
      <c r="M39" s="9"/>
      <c r="N39" s="9"/>
      <c r="O39" s="9"/>
      <c r="P39" s="9"/>
    </row>
    <row r="40" spans="1:16">
      <c r="A40" s="10"/>
      <c r="B40" s="10"/>
      <c r="C40" s="65">
        <v>4</v>
      </c>
      <c r="D40" s="65">
        <v>0.02</v>
      </c>
      <c r="E40" s="65">
        <f t="shared" si="0"/>
        <v>-1.6989700043360187</v>
      </c>
      <c r="F40" s="74">
        <f>$G$18</f>
        <v>15.740372990870702</v>
      </c>
      <c r="G40" s="9"/>
      <c r="H40" s="9"/>
      <c r="I40" s="9"/>
      <c r="J40" s="9"/>
      <c r="K40" s="9"/>
      <c r="L40" s="9"/>
      <c r="M40" s="9"/>
      <c r="N40" s="9"/>
      <c r="O40" s="9"/>
      <c r="P40" s="9"/>
    </row>
    <row r="41" spans="1:16">
      <c r="A41" s="10"/>
      <c r="B41" s="10"/>
      <c r="C41" s="65">
        <v>3</v>
      </c>
      <c r="D41" s="65">
        <v>0.2</v>
      </c>
      <c r="E41" s="65">
        <f t="shared" si="0"/>
        <v>-0.69897000433601875</v>
      </c>
      <c r="F41" s="74">
        <f>$G$21</f>
        <v>12.33364950496293</v>
      </c>
      <c r="G41" s="9"/>
      <c r="H41" s="9"/>
      <c r="I41" s="9"/>
      <c r="J41" s="9"/>
      <c r="K41" s="9"/>
      <c r="L41" s="9"/>
      <c r="M41" s="9"/>
      <c r="N41" s="9"/>
      <c r="O41" s="9"/>
      <c r="P41" s="9"/>
    </row>
    <row r="42" spans="1:16">
      <c r="A42" s="10"/>
      <c r="B42" s="10"/>
      <c r="C42" s="65">
        <v>2</v>
      </c>
      <c r="D42" s="65">
        <v>2</v>
      </c>
      <c r="E42" s="65">
        <f>LOG10(D42)</f>
        <v>0.3010299956639812</v>
      </c>
      <c r="F42" s="74">
        <f>$G$24</f>
        <v>8.9151275555851033</v>
      </c>
      <c r="G42" s="9"/>
      <c r="H42" s="9"/>
      <c r="I42" s="9"/>
      <c r="J42" s="9"/>
      <c r="K42" s="9"/>
      <c r="L42" s="9"/>
      <c r="M42" s="9"/>
      <c r="N42" s="9"/>
      <c r="O42" s="9"/>
      <c r="P42" s="9"/>
    </row>
    <row r="43" spans="1:16">
      <c r="A43" s="10"/>
      <c r="B43" s="10"/>
      <c r="C43" s="66">
        <v>1</v>
      </c>
      <c r="D43" s="66">
        <v>20</v>
      </c>
      <c r="E43" s="66">
        <f>LOG10(D43)</f>
        <v>1.3010299956639813</v>
      </c>
      <c r="F43" s="74">
        <f>$G$27</f>
        <v>5.363279718892227</v>
      </c>
      <c r="G43" s="9"/>
      <c r="H43" s="9"/>
      <c r="I43" s="9"/>
      <c r="J43" s="9"/>
      <c r="K43" s="9"/>
      <c r="L43" s="9"/>
      <c r="M43" s="9"/>
      <c r="N43" s="9"/>
      <c r="O43" s="9"/>
      <c r="P43" s="9"/>
    </row>
    <row r="44" spans="1:16">
      <c r="A44" s="10"/>
      <c r="B44" s="9"/>
      <c r="C44" s="9"/>
      <c r="D44" s="9"/>
      <c r="E44" s="9"/>
      <c r="F44" s="9"/>
      <c r="G44" s="9"/>
      <c r="H44" s="9"/>
      <c r="I44" s="9"/>
      <c r="J44" s="9"/>
      <c r="K44" s="9"/>
      <c r="L44" s="9"/>
      <c r="M44" s="9"/>
      <c r="N44" s="9"/>
      <c r="O44" s="9"/>
      <c r="P44" s="9"/>
    </row>
    <row r="45" spans="1:16" ht="1.5" customHeight="1">
      <c r="A45" s="10"/>
      <c r="B45" s="9"/>
      <c r="C45" s="9"/>
      <c r="D45" s="9"/>
      <c r="E45" s="9"/>
      <c r="F45" s="9"/>
      <c r="G45" s="9"/>
      <c r="H45" s="9"/>
      <c r="I45" s="9"/>
      <c r="J45" s="9"/>
      <c r="K45" s="9"/>
      <c r="L45" s="9"/>
      <c r="M45" s="9"/>
      <c r="N45" s="9"/>
      <c r="O45" s="9"/>
      <c r="P45" s="9"/>
    </row>
    <row r="46" spans="1:16" hidden="1">
      <c r="A46" s="10"/>
      <c r="B46" s="9"/>
      <c r="C46" s="9"/>
      <c r="D46" s="9"/>
      <c r="E46" s="9"/>
      <c r="F46" s="9"/>
      <c r="G46" s="9"/>
      <c r="H46" s="9"/>
      <c r="I46" s="9"/>
      <c r="J46" s="9"/>
      <c r="K46" s="9"/>
      <c r="L46" s="9"/>
      <c r="M46" s="9"/>
      <c r="N46" s="9"/>
      <c r="O46" s="9"/>
      <c r="P46" s="9"/>
    </row>
    <row r="47" spans="1:16">
      <c r="A47" s="10"/>
      <c r="B47" s="9"/>
      <c r="C47" s="9"/>
      <c r="D47" s="9"/>
      <c r="E47" s="9"/>
      <c r="F47" s="9"/>
      <c r="G47" s="9"/>
      <c r="H47" s="9"/>
      <c r="I47" s="9"/>
      <c r="J47" s="9"/>
      <c r="K47" s="9"/>
      <c r="L47" s="9"/>
      <c r="M47" s="9"/>
      <c r="N47" s="9"/>
      <c r="O47" s="9"/>
      <c r="P47" s="9"/>
    </row>
    <row r="48" spans="1:16">
      <c r="A48" s="10"/>
      <c r="B48" s="9"/>
      <c r="C48" s="9"/>
      <c r="D48" s="9"/>
      <c r="E48" s="9"/>
      <c r="F48" s="9"/>
      <c r="G48" s="9"/>
      <c r="H48" s="9"/>
      <c r="I48" s="9"/>
      <c r="J48" s="9"/>
      <c r="K48" s="9"/>
      <c r="L48" s="9"/>
      <c r="M48" s="9"/>
      <c r="N48" s="9"/>
      <c r="O48" s="9"/>
      <c r="P48" s="9"/>
    </row>
    <row r="49" spans="1:16">
      <c r="A49" s="10"/>
      <c r="B49" s="9"/>
      <c r="C49" s="9"/>
      <c r="D49" s="9"/>
      <c r="E49" s="9"/>
      <c r="F49" s="9"/>
      <c r="G49" s="9"/>
      <c r="H49" s="9"/>
      <c r="I49" s="9"/>
      <c r="J49" s="9"/>
      <c r="K49" s="9"/>
      <c r="L49" s="9"/>
      <c r="M49" s="9"/>
      <c r="N49" s="9"/>
      <c r="O49" s="9"/>
      <c r="P49" s="9"/>
    </row>
    <row r="50" spans="1:16">
      <c r="A50" s="10"/>
      <c r="B50" s="9"/>
      <c r="C50" s="9"/>
      <c r="D50" s="9"/>
      <c r="E50" s="9"/>
      <c r="F50" s="9"/>
      <c r="G50" s="9"/>
      <c r="H50" s="9"/>
      <c r="I50" s="9"/>
      <c r="J50" s="9"/>
      <c r="K50" s="9"/>
      <c r="L50" s="9"/>
      <c r="M50" s="9"/>
      <c r="N50" s="9"/>
      <c r="O50" s="9"/>
      <c r="P50" s="9"/>
    </row>
    <row r="51" spans="1:16">
      <c r="A51" s="10"/>
      <c r="B51" s="9"/>
      <c r="C51" s="9"/>
      <c r="D51" s="9"/>
      <c r="E51" s="9"/>
      <c r="F51" s="9"/>
      <c r="G51" s="9"/>
      <c r="H51" s="9"/>
      <c r="I51" s="9"/>
      <c r="J51" s="9"/>
      <c r="K51" s="9"/>
      <c r="L51" s="9"/>
      <c r="M51" s="9"/>
      <c r="N51" s="9"/>
      <c r="O51" s="9"/>
      <c r="P51" s="9"/>
    </row>
    <row r="52" spans="1:16">
      <c r="A52" s="10"/>
      <c r="B52" s="9"/>
      <c r="C52" s="9"/>
      <c r="D52" s="9"/>
      <c r="E52" s="9"/>
      <c r="F52" s="9"/>
      <c r="G52" s="9"/>
      <c r="H52" s="9"/>
      <c r="I52" s="9"/>
      <c r="J52" s="9"/>
      <c r="K52" s="9"/>
      <c r="L52" s="9"/>
      <c r="M52" s="9"/>
      <c r="N52" s="9"/>
      <c r="O52" s="9"/>
      <c r="P52" s="9"/>
    </row>
    <row r="53" spans="1:16">
      <c r="A53" s="10"/>
      <c r="B53" s="9"/>
      <c r="C53" s="9"/>
      <c r="D53" s="9"/>
      <c r="E53" s="9"/>
      <c r="F53" s="9"/>
      <c r="G53" s="9"/>
      <c r="H53" s="9"/>
      <c r="I53" s="9"/>
      <c r="J53" s="9"/>
      <c r="K53" s="9"/>
      <c r="L53" s="9"/>
      <c r="M53" s="9"/>
      <c r="N53" s="9"/>
      <c r="O53" s="9"/>
      <c r="P53" s="9"/>
    </row>
    <row r="54" spans="1:16">
      <c r="A54" s="10"/>
      <c r="B54" s="9"/>
      <c r="C54" s="9"/>
      <c r="D54" s="9"/>
      <c r="E54" s="9"/>
      <c r="F54" s="9"/>
      <c r="G54" s="9"/>
      <c r="H54" s="9"/>
      <c r="I54" s="9"/>
      <c r="J54" s="9"/>
      <c r="K54" s="9"/>
      <c r="L54" s="9"/>
      <c r="M54" s="9"/>
      <c r="N54" s="9"/>
      <c r="O54" s="9"/>
      <c r="P54" s="9"/>
    </row>
    <row r="55" spans="1:16">
      <c r="A55" s="10"/>
      <c r="B55" s="9"/>
      <c r="C55" s="9"/>
      <c r="D55" s="9"/>
      <c r="E55" s="9"/>
      <c r="F55" s="9"/>
      <c r="G55" s="9"/>
      <c r="H55" s="9"/>
      <c r="I55" s="9"/>
      <c r="J55" s="9"/>
      <c r="K55" s="9"/>
      <c r="L55" s="9"/>
      <c r="M55" s="9"/>
      <c r="N55" s="9"/>
      <c r="O55" s="9"/>
      <c r="P55" s="9"/>
    </row>
    <row r="56" spans="1:16">
      <c r="A56" s="10"/>
      <c r="B56" s="9"/>
      <c r="C56" s="9"/>
      <c r="D56" s="9"/>
      <c r="E56" s="9"/>
      <c r="F56" s="9"/>
      <c r="G56" s="9"/>
      <c r="H56" s="9"/>
      <c r="I56" s="9"/>
      <c r="J56" s="9"/>
      <c r="K56" s="9"/>
      <c r="L56" s="9"/>
      <c r="M56" s="9"/>
      <c r="N56" s="9"/>
      <c r="O56" s="9"/>
      <c r="P56" s="9"/>
    </row>
    <row r="57" spans="1:16">
      <c r="A57" s="10"/>
      <c r="B57" s="9"/>
      <c r="C57" s="9"/>
      <c r="D57" s="9"/>
      <c r="E57" s="9"/>
      <c r="F57" s="9"/>
      <c r="G57" s="9"/>
      <c r="H57" s="9"/>
      <c r="I57" s="9"/>
      <c r="J57" s="9"/>
      <c r="K57" s="9"/>
      <c r="L57" s="9"/>
      <c r="M57" s="9"/>
      <c r="N57" s="9"/>
      <c r="O57" s="9"/>
      <c r="P57" s="9"/>
    </row>
    <row r="58" spans="1:16">
      <c r="A58" s="10"/>
      <c r="B58" s="9"/>
      <c r="C58" s="9"/>
      <c r="D58" s="9"/>
      <c r="E58" s="9"/>
      <c r="F58" s="9"/>
      <c r="G58" s="9"/>
      <c r="H58" s="9"/>
      <c r="I58" s="9"/>
      <c r="J58" s="9"/>
      <c r="K58" s="9"/>
      <c r="L58" s="9"/>
      <c r="M58" s="9"/>
      <c r="N58" s="9"/>
      <c r="O58" s="9"/>
      <c r="P58" s="9"/>
    </row>
    <row r="59" spans="1:16">
      <c r="A59" s="10"/>
      <c r="B59" s="9"/>
      <c r="C59" s="9"/>
      <c r="D59" s="9"/>
      <c r="E59" s="9"/>
      <c r="F59" s="9"/>
      <c r="G59" s="9"/>
      <c r="H59" s="9"/>
      <c r="I59" s="9"/>
      <c r="J59" s="9"/>
      <c r="K59" s="9"/>
      <c r="L59" s="9"/>
      <c r="M59" s="9"/>
      <c r="N59" s="9"/>
      <c r="O59" s="9"/>
      <c r="P59" s="9"/>
    </row>
    <row r="60" spans="1:16">
      <c r="A60" s="10"/>
      <c r="B60" s="9"/>
      <c r="C60" s="9"/>
      <c r="D60" s="9"/>
      <c r="E60" s="9"/>
      <c r="F60" s="9"/>
      <c r="G60" s="9"/>
      <c r="H60" s="9"/>
      <c r="I60" s="9"/>
      <c r="J60" s="9"/>
      <c r="K60" s="9"/>
      <c r="L60" s="9"/>
      <c r="M60" s="9"/>
      <c r="N60" s="9"/>
      <c r="O60" s="9"/>
      <c r="P60" s="9"/>
    </row>
    <row r="61" spans="1:16">
      <c r="A61" s="10"/>
      <c r="B61" s="9"/>
      <c r="C61" s="9"/>
      <c r="D61" s="9"/>
      <c r="E61" s="9"/>
      <c r="F61" s="9"/>
      <c r="G61" s="9"/>
      <c r="H61" s="9"/>
      <c r="I61" s="9"/>
      <c r="J61" s="9"/>
      <c r="K61" s="9"/>
      <c r="L61" s="9"/>
      <c r="M61" s="9"/>
      <c r="N61" s="9"/>
      <c r="O61" s="9"/>
      <c r="P61" s="9"/>
    </row>
    <row r="62" spans="1:16">
      <c r="A62" s="10"/>
      <c r="B62" s="9"/>
      <c r="C62" s="9"/>
      <c r="D62" s="9"/>
      <c r="E62" s="9"/>
      <c r="F62" s="9"/>
      <c r="G62" s="9"/>
      <c r="H62" s="9"/>
      <c r="I62" s="9"/>
      <c r="J62" s="9"/>
      <c r="K62" s="9"/>
      <c r="L62" s="9"/>
      <c r="M62" s="9"/>
      <c r="N62" s="9"/>
      <c r="O62" s="9"/>
      <c r="P62" s="9"/>
    </row>
    <row r="63" spans="1:16">
      <c r="A63" s="10"/>
      <c r="B63" s="9"/>
      <c r="C63" s="9"/>
      <c r="D63" s="9"/>
      <c r="E63" s="9"/>
      <c r="F63" s="9"/>
      <c r="G63" s="9"/>
      <c r="H63" s="9"/>
      <c r="I63" s="9"/>
      <c r="J63" s="9"/>
      <c r="K63" s="9"/>
      <c r="L63" s="9"/>
      <c r="M63" s="9"/>
      <c r="N63" s="9"/>
      <c r="O63" s="9"/>
      <c r="P63" s="9"/>
    </row>
    <row r="64" spans="1:16">
      <c r="A64" s="10"/>
      <c r="B64" s="9"/>
      <c r="C64" s="9"/>
      <c r="D64" s="9"/>
      <c r="E64" s="9"/>
      <c r="F64" s="9"/>
      <c r="G64" s="9"/>
      <c r="H64" s="9"/>
      <c r="I64" s="9"/>
      <c r="J64" s="9"/>
      <c r="K64" s="9"/>
      <c r="L64" s="9"/>
      <c r="M64" s="9"/>
      <c r="N64" s="9"/>
      <c r="O64" s="9"/>
      <c r="P64" s="9"/>
    </row>
    <row r="65" spans="1:16">
      <c r="A65" s="10"/>
      <c r="B65" s="9"/>
      <c r="C65" s="9"/>
      <c r="D65" s="9"/>
      <c r="E65" s="9"/>
      <c r="F65" s="9"/>
      <c r="G65" s="9"/>
      <c r="H65" s="9"/>
      <c r="I65" s="9"/>
      <c r="J65" s="9"/>
      <c r="K65" s="9"/>
      <c r="L65" s="9"/>
      <c r="M65" s="9"/>
      <c r="N65" s="9"/>
      <c r="O65" s="9"/>
      <c r="P65" s="9"/>
    </row>
    <row r="66" spans="1:16">
      <c r="A66" s="10"/>
      <c r="B66" s="9"/>
      <c r="C66" s="9"/>
      <c r="D66" s="9"/>
      <c r="E66" s="9"/>
      <c r="F66" s="9"/>
      <c r="G66" s="9"/>
      <c r="H66" s="9"/>
      <c r="I66" s="9"/>
      <c r="J66" s="9"/>
      <c r="K66" s="9"/>
      <c r="L66" s="9"/>
      <c r="M66" s="9"/>
      <c r="N66" s="9"/>
      <c r="O66" s="9"/>
      <c r="P66" s="9"/>
    </row>
    <row r="67" spans="1:16" ht="13.5" thickBot="1">
      <c r="A67" s="10"/>
      <c r="B67" s="9"/>
      <c r="C67" s="9"/>
      <c r="D67" s="9"/>
      <c r="E67" s="9"/>
      <c r="F67" s="9"/>
      <c r="G67" s="9"/>
      <c r="H67" s="9"/>
      <c r="I67" s="9"/>
      <c r="J67" s="9"/>
      <c r="K67" s="9"/>
      <c r="L67" s="9"/>
      <c r="M67" s="9"/>
      <c r="N67" s="9"/>
      <c r="O67" s="9"/>
      <c r="P67" s="9"/>
    </row>
    <row r="68" spans="1:16" ht="15">
      <c r="A68" s="10"/>
      <c r="B68" s="19"/>
      <c r="C68" s="20"/>
      <c r="D68" s="104" t="s">
        <v>37</v>
      </c>
      <c r="E68" s="104"/>
      <c r="F68" s="104"/>
      <c r="G68" s="105"/>
      <c r="H68" s="9"/>
      <c r="I68" s="9"/>
      <c r="J68" s="9"/>
      <c r="K68" s="9"/>
      <c r="L68" s="9"/>
      <c r="M68" s="9"/>
      <c r="N68" s="9"/>
      <c r="O68" s="9"/>
      <c r="P68" s="9"/>
    </row>
    <row r="69" spans="1:16" ht="15">
      <c r="A69" s="10"/>
      <c r="B69" s="88" t="s">
        <v>28</v>
      </c>
      <c r="C69" s="89"/>
      <c r="D69" s="89"/>
      <c r="E69" s="52">
        <f>SLOPE(F38:F43,E38:E43)</f>
        <v>-3.4903394456423262</v>
      </c>
      <c r="F69" s="6"/>
      <c r="G69" s="21"/>
      <c r="H69" s="9"/>
      <c r="I69" s="9"/>
      <c r="J69" s="9"/>
      <c r="K69" s="9"/>
      <c r="L69" s="9"/>
      <c r="M69" s="9"/>
      <c r="N69" s="9"/>
      <c r="O69" s="9"/>
      <c r="P69" s="9"/>
    </row>
    <row r="70" spans="1:16" ht="15">
      <c r="A70" s="10"/>
      <c r="B70" s="22"/>
      <c r="C70" s="23"/>
      <c r="D70" s="23"/>
      <c r="E70" s="23"/>
      <c r="F70" s="6"/>
      <c r="G70" s="21"/>
      <c r="H70" s="9"/>
      <c r="I70" s="9"/>
      <c r="J70" s="9"/>
      <c r="K70" s="9"/>
      <c r="L70" s="9"/>
      <c r="M70" s="9"/>
      <c r="N70" s="9"/>
      <c r="O70" s="9"/>
      <c r="P70" s="9"/>
    </row>
    <row r="71" spans="1:16" ht="15">
      <c r="A71" s="10"/>
      <c r="B71" s="88" t="s">
        <v>29</v>
      </c>
      <c r="C71" s="89"/>
      <c r="D71" s="89"/>
      <c r="E71" s="52">
        <f>INTERCEPT(F38:F43,E38:E43)</f>
        <v>9.9065204932961173</v>
      </c>
      <c r="F71" s="6"/>
      <c r="G71" s="21"/>
      <c r="H71" s="9"/>
      <c r="I71" s="9"/>
      <c r="J71" s="9"/>
      <c r="K71" s="9"/>
      <c r="L71" s="9"/>
      <c r="M71" s="9"/>
      <c r="N71" s="9"/>
      <c r="O71" s="9"/>
      <c r="P71" s="9"/>
    </row>
    <row r="72" spans="1:16" ht="15">
      <c r="A72" s="10"/>
      <c r="B72" s="22"/>
      <c r="C72" s="23"/>
      <c r="D72" s="23"/>
      <c r="E72" s="23"/>
      <c r="F72" s="6"/>
      <c r="G72" s="21"/>
      <c r="H72" s="9"/>
      <c r="I72" s="9"/>
      <c r="J72" s="9"/>
      <c r="K72" s="9"/>
      <c r="L72" s="9"/>
      <c r="M72" s="9"/>
      <c r="N72" s="9"/>
      <c r="O72" s="9"/>
      <c r="P72" s="9"/>
    </row>
    <row r="73" spans="1:16" ht="16.5" thickBot="1">
      <c r="A73" s="10"/>
      <c r="B73" s="24"/>
      <c r="C73" s="90" t="s">
        <v>6</v>
      </c>
      <c r="D73" s="90"/>
      <c r="E73" s="53">
        <f>POWER(10, 1/(-SLOPE(F38:F43, LOG(D38:D43))))-1</f>
        <v>0.93421650611237128</v>
      </c>
      <c r="F73" s="25"/>
      <c r="G73" s="26"/>
      <c r="H73" s="9"/>
      <c r="I73" s="9"/>
      <c r="J73" s="9"/>
      <c r="K73" s="9"/>
      <c r="L73" s="9"/>
      <c r="M73" s="9"/>
      <c r="N73" s="9"/>
      <c r="O73" s="9"/>
      <c r="P73" s="9"/>
    </row>
    <row r="74" spans="1:16" ht="18.75" customHeight="1">
      <c r="A74" s="10"/>
      <c r="B74" s="10"/>
      <c r="C74" s="10"/>
      <c r="D74" s="10"/>
      <c r="E74" s="10"/>
      <c r="F74" s="10"/>
      <c r="G74" s="10"/>
      <c r="H74" s="10"/>
      <c r="I74" s="10"/>
      <c r="J74" s="10"/>
      <c r="K74" s="10"/>
      <c r="L74" s="10"/>
      <c r="M74" s="10"/>
      <c r="N74" s="10"/>
      <c r="O74" s="10"/>
      <c r="P74" s="10"/>
    </row>
    <row r="75" spans="1:16" ht="38.25" customHeight="1"/>
    <row r="76" spans="1:16" ht="21.75" customHeight="1">
      <c r="A76" s="27" t="s">
        <v>32</v>
      </c>
      <c r="B76" s="27"/>
      <c r="C76" s="27"/>
      <c r="D76" s="27"/>
      <c r="E76" s="9"/>
      <c r="F76" s="9"/>
      <c r="G76" s="9"/>
      <c r="H76" s="9"/>
      <c r="I76" s="9"/>
      <c r="J76" s="9"/>
      <c r="K76" s="9"/>
      <c r="L76" s="9"/>
      <c r="M76" s="9"/>
      <c r="N76" s="9"/>
      <c r="O76" s="9"/>
      <c r="P76" s="9"/>
    </row>
    <row r="77" spans="1:16">
      <c r="A77" s="10"/>
      <c r="B77" s="9"/>
      <c r="C77" s="9"/>
      <c r="D77" s="9"/>
      <c r="E77" s="9"/>
      <c r="F77" s="9"/>
      <c r="G77" s="9"/>
      <c r="H77" s="9"/>
      <c r="I77" s="9"/>
      <c r="J77" s="9"/>
      <c r="K77" s="9"/>
      <c r="L77" s="9"/>
      <c r="M77" s="9"/>
      <c r="N77" s="9"/>
      <c r="O77" s="9"/>
      <c r="P77" s="9"/>
    </row>
    <row r="78" spans="1:16" ht="15">
      <c r="A78" s="10"/>
      <c r="B78" s="91" t="s">
        <v>33</v>
      </c>
      <c r="C78" s="92"/>
      <c r="D78" s="92"/>
      <c r="E78" s="93"/>
      <c r="F78" s="9"/>
      <c r="G78" s="9"/>
      <c r="H78" s="9"/>
      <c r="I78" s="9"/>
      <c r="J78" s="9"/>
      <c r="K78" s="9"/>
      <c r="L78" s="9"/>
      <c r="M78" s="9"/>
      <c r="N78" s="9"/>
      <c r="O78" s="9"/>
      <c r="P78" s="9"/>
    </row>
    <row r="79" spans="1:16" ht="15">
      <c r="A79" s="10"/>
      <c r="B79" s="99" t="s">
        <v>17</v>
      </c>
      <c r="C79" s="100"/>
      <c r="D79" s="67">
        <v>10000</v>
      </c>
      <c r="E79" s="28"/>
      <c r="F79" s="9"/>
      <c r="G79" s="9"/>
      <c r="H79" s="9"/>
      <c r="I79" s="9"/>
      <c r="J79" s="9"/>
      <c r="K79" s="9"/>
      <c r="L79" s="9"/>
      <c r="M79" s="9"/>
      <c r="N79" s="9"/>
      <c r="O79" s="9"/>
      <c r="P79" s="9"/>
    </row>
    <row r="80" spans="1:16" ht="15">
      <c r="A80" s="10"/>
      <c r="B80" s="101" t="s">
        <v>18</v>
      </c>
      <c r="C80" s="102"/>
      <c r="D80" s="68">
        <v>100000</v>
      </c>
      <c r="E80" s="29"/>
      <c r="F80" s="9"/>
      <c r="G80" s="9"/>
      <c r="H80" s="9"/>
      <c r="I80" s="9"/>
      <c r="J80" s="9"/>
      <c r="K80" s="9"/>
      <c r="L80" s="9"/>
      <c r="M80" s="9"/>
      <c r="N80" s="9"/>
      <c r="O80" s="9"/>
      <c r="P80" s="9"/>
    </row>
    <row r="81" spans="1:16">
      <c r="A81" s="10"/>
      <c r="B81" s="9"/>
      <c r="C81" s="9"/>
      <c r="D81" s="9"/>
      <c r="E81" s="9"/>
      <c r="F81" s="9"/>
      <c r="G81" s="9"/>
      <c r="H81" s="9"/>
      <c r="I81" s="9"/>
      <c r="J81" s="9"/>
      <c r="K81" s="9"/>
      <c r="L81" s="9"/>
      <c r="M81" s="9"/>
      <c r="N81" s="9"/>
      <c r="O81" s="9"/>
      <c r="P81" s="9"/>
    </row>
    <row r="82" spans="1:16" ht="15">
      <c r="A82" s="10"/>
      <c r="B82" s="30"/>
      <c r="C82" s="30"/>
      <c r="D82" s="30"/>
      <c r="E82" s="9"/>
      <c r="F82" s="9"/>
      <c r="G82" s="9"/>
      <c r="H82" s="9"/>
      <c r="I82" s="9"/>
      <c r="J82" s="9"/>
      <c r="K82" s="9"/>
      <c r="L82" s="9"/>
      <c r="M82" s="9"/>
      <c r="N82" s="9"/>
      <c r="O82" s="9"/>
      <c r="P82" s="9"/>
    </row>
    <row r="83" spans="1:16">
      <c r="A83" s="10"/>
      <c r="B83" s="10"/>
      <c r="C83" s="10"/>
      <c r="D83" s="10"/>
      <c r="E83" s="10"/>
      <c r="F83" s="9"/>
      <c r="G83" s="9"/>
      <c r="H83" s="9"/>
      <c r="I83" s="9"/>
      <c r="J83" s="9"/>
      <c r="K83" s="9"/>
      <c r="L83" s="9"/>
      <c r="M83" s="9"/>
      <c r="N83" s="9"/>
      <c r="O83" s="9"/>
      <c r="P83" s="9"/>
    </row>
    <row r="84" spans="1:16">
      <c r="A84" s="10"/>
      <c r="B84" s="10"/>
      <c r="C84" s="10"/>
      <c r="D84" s="10"/>
      <c r="E84" s="10"/>
      <c r="F84" s="9"/>
      <c r="G84" s="9"/>
      <c r="H84" s="9"/>
      <c r="I84" s="9"/>
      <c r="J84" s="9"/>
      <c r="K84" s="9"/>
      <c r="L84" s="9"/>
      <c r="M84" s="9"/>
      <c r="N84" s="9"/>
      <c r="O84" s="9"/>
      <c r="P84" s="9"/>
    </row>
    <row r="85" spans="1:16">
      <c r="A85" s="10"/>
      <c r="B85" s="10"/>
      <c r="C85" s="10"/>
      <c r="D85" s="10"/>
      <c r="E85" s="10"/>
      <c r="F85" s="9"/>
      <c r="G85" s="9"/>
      <c r="H85" s="9"/>
      <c r="I85" s="9"/>
      <c r="J85" s="9"/>
      <c r="K85" s="9"/>
      <c r="L85" s="9"/>
      <c r="M85" s="9"/>
      <c r="N85" s="9"/>
      <c r="O85" s="9"/>
      <c r="P85" s="9"/>
    </row>
    <row r="86" spans="1:16">
      <c r="A86" s="10"/>
      <c r="B86" s="10"/>
      <c r="C86" s="10"/>
      <c r="D86" s="10"/>
      <c r="E86" s="10"/>
      <c r="F86" s="9"/>
      <c r="G86" s="9"/>
      <c r="H86" s="9"/>
      <c r="I86" s="9"/>
      <c r="J86" s="9"/>
      <c r="K86" s="9"/>
      <c r="L86" s="9"/>
      <c r="M86" s="9"/>
      <c r="N86" s="9"/>
      <c r="O86" s="9"/>
      <c r="P86" s="9"/>
    </row>
    <row r="87" spans="1:16">
      <c r="A87" s="10"/>
      <c r="B87" s="10"/>
      <c r="C87" s="10"/>
      <c r="D87" s="10"/>
      <c r="E87" s="10"/>
      <c r="F87" s="9"/>
      <c r="G87" s="9"/>
      <c r="H87" s="9"/>
      <c r="I87" s="9"/>
      <c r="J87" s="9"/>
      <c r="K87" s="9"/>
      <c r="L87" s="9"/>
      <c r="M87" s="9"/>
      <c r="N87" s="9"/>
      <c r="O87" s="9"/>
      <c r="P87" s="9"/>
    </row>
    <row r="88" spans="1:16" ht="15.75">
      <c r="A88" s="10"/>
      <c r="B88" s="103"/>
      <c r="C88" s="103"/>
      <c r="D88" s="31"/>
      <c r="E88" s="9"/>
      <c r="F88" s="9"/>
      <c r="G88" s="9"/>
      <c r="H88" s="9"/>
      <c r="I88" s="9"/>
      <c r="J88" s="9"/>
      <c r="K88" s="9"/>
      <c r="L88" s="9"/>
      <c r="M88" s="9"/>
      <c r="N88" s="9"/>
      <c r="O88" s="9"/>
      <c r="P88" s="9"/>
    </row>
    <row r="89" spans="1:16" ht="15">
      <c r="A89" s="10"/>
      <c r="B89" s="32"/>
      <c r="C89" s="32"/>
      <c r="D89" s="31"/>
      <c r="E89" s="9"/>
      <c r="F89" s="9"/>
      <c r="G89" s="9"/>
      <c r="H89" s="9"/>
      <c r="I89" s="9"/>
      <c r="J89" s="9"/>
      <c r="K89" s="9"/>
      <c r="L89" s="9"/>
      <c r="M89" s="9"/>
      <c r="N89" s="9"/>
      <c r="O89" s="9"/>
      <c r="P89" s="9"/>
    </row>
    <row r="90" spans="1:16" ht="15">
      <c r="A90" s="10"/>
      <c r="B90" s="32"/>
      <c r="C90" s="32"/>
      <c r="D90" s="31"/>
      <c r="E90" s="9"/>
      <c r="F90" s="9"/>
      <c r="G90" s="9"/>
      <c r="H90" s="9"/>
      <c r="I90" s="9"/>
      <c r="J90" s="9"/>
      <c r="K90" s="9"/>
      <c r="L90" s="9"/>
      <c r="M90" s="9"/>
      <c r="N90" s="9"/>
      <c r="O90" s="9"/>
      <c r="P90" s="9"/>
    </row>
    <row r="91" spans="1:16">
      <c r="A91" s="10"/>
      <c r="B91" s="33"/>
      <c r="C91" s="33"/>
      <c r="D91" s="34"/>
      <c r="E91" s="9"/>
      <c r="F91" s="9"/>
      <c r="G91" s="9"/>
      <c r="H91" s="9"/>
      <c r="I91" s="9"/>
      <c r="J91" s="9"/>
      <c r="K91" s="9"/>
      <c r="L91" s="9"/>
      <c r="M91" s="9"/>
      <c r="N91" s="9"/>
      <c r="O91" s="9"/>
      <c r="P91" s="9"/>
    </row>
    <row r="92" spans="1:16" ht="15">
      <c r="A92" s="10"/>
      <c r="B92" s="32"/>
      <c r="C92" s="32"/>
      <c r="D92" s="31"/>
      <c r="E92" s="9"/>
      <c r="F92" s="9"/>
      <c r="G92" s="9"/>
      <c r="H92" s="9"/>
      <c r="I92" s="9"/>
      <c r="J92" s="9"/>
      <c r="K92" s="9"/>
      <c r="L92" s="9"/>
      <c r="M92" s="9"/>
      <c r="N92" s="9"/>
      <c r="O92" s="9"/>
      <c r="P92" s="9"/>
    </row>
    <row r="93" spans="1:16">
      <c r="A93" s="10"/>
      <c r="B93" s="33"/>
      <c r="C93" s="33"/>
      <c r="D93" s="34"/>
      <c r="E93" s="9"/>
      <c r="F93" s="9"/>
      <c r="G93" s="9"/>
      <c r="H93" s="9"/>
      <c r="I93" s="9"/>
      <c r="J93" s="9"/>
      <c r="K93" s="9"/>
      <c r="L93" s="9"/>
      <c r="M93" s="9"/>
      <c r="N93" s="9"/>
      <c r="O93" s="9"/>
      <c r="P93" s="9"/>
    </row>
    <row r="94" spans="1:16" ht="15">
      <c r="A94" s="10"/>
      <c r="B94" s="32"/>
      <c r="C94" s="32"/>
      <c r="D94" s="31"/>
      <c r="E94" s="9"/>
      <c r="F94" s="9"/>
      <c r="G94" s="9"/>
      <c r="H94" s="9"/>
      <c r="I94" s="9"/>
      <c r="J94" s="9"/>
      <c r="K94" s="9"/>
      <c r="L94" s="9"/>
      <c r="M94" s="9"/>
      <c r="N94" s="9"/>
      <c r="O94" s="9"/>
      <c r="P94" s="9"/>
    </row>
    <row r="95" spans="1:16">
      <c r="A95" s="10"/>
      <c r="B95" s="33"/>
      <c r="C95" s="33"/>
      <c r="D95" s="34"/>
      <c r="E95" s="9"/>
      <c r="F95" s="9"/>
      <c r="G95" s="9"/>
      <c r="H95" s="9"/>
      <c r="I95" s="9"/>
      <c r="J95" s="9"/>
      <c r="K95" s="9"/>
      <c r="L95" s="9"/>
      <c r="M95" s="9"/>
      <c r="N95" s="9"/>
      <c r="O95" s="9"/>
      <c r="P95" s="9"/>
    </row>
    <row r="96" spans="1:16" ht="30" customHeight="1">
      <c r="A96" s="10"/>
      <c r="B96" s="10"/>
      <c r="C96" s="10"/>
      <c r="D96" s="10"/>
      <c r="E96" s="10"/>
      <c r="F96" s="9"/>
      <c r="G96" s="9"/>
      <c r="H96" s="9"/>
      <c r="I96" s="9"/>
      <c r="J96" s="9"/>
      <c r="K96" s="9"/>
      <c r="L96" s="9"/>
      <c r="M96" s="9"/>
      <c r="N96" s="9"/>
      <c r="O96" s="9"/>
      <c r="P96" s="9"/>
    </row>
    <row r="97" spans="1:16" ht="95.25" customHeight="1">
      <c r="A97" s="10"/>
      <c r="B97" s="34"/>
      <c r="C97" s="34"/>
      <c r="D97" s="34"/>
      <c r="E97" s="35" t="s">
        <v>35</v>
      </c>
      <c r="F97" s="35" t="s">
        <v>34</v>
      </c>
      <c r="G97" s="36" t="s">
        <v>23</v>
      </c>
      <c r="H97" s="36" t="s">
        <v>25</v>
      </c>
      <c r="I97" s="37"/>
      <c r="J97" s="37"/>
      <c r="K97" s="37"/>
      <c r="L97" s="37"/>
      <c r="M97" s="106" t="s">
        <v>36</v>
      </c>
      <c r="N97" s="107"/>
      <c r="O97" s="108"/>
      <c r="P97" s="9"/>
    </row>
    <row r="98" spans="1:16" ht="51.75" thickBot="1">
      <c r="A98" s="10"/>
      <c r="B98" s="38" t="s">
        <v>20</v>
      </c>
      <c r="C98" s="39" t="s">
        <v>21</v>
      </c>
      <c r="D98" s="40" t="s">
        <v>7</v>
      </c>
      <c r="E98" s="40" t="s">
        <v>22</v>
      </c>
      <c r="F98" s="40" t="s">
        <v>2</v>
      </c>
      <c r="G98" s="41" t="s">
        <v>15</v>
      </c>
      <c r="H98" s="42" t="s">
        <v>14</v>
      </c>
      <c r="I98" s="43" t="s">
        <v>3</v>
      </c>
      <c r="J98" s="39" t="s">
        <v>8</v>
      </c>
      <c r="K98" s="39" t="s">
        <v>9</v>
      </c>
      <c r="L98" s="39" t="s">
        <v>10</v>
      </c>
      <c r="M98" s="44" t="s">
        <v>11</v>
      </c>
      <c r="N98" s="44" t="s">
        <v>12</v>
      </c>
      <c r="O98" s="45" t="s">
        <v>13</v>
      </c>
      <c r="P98" s="9"/>
    </row>
    <row r="99" spans="1:16">
      <c r="A99" s="10"/>
      <c r="B99" s="109">
        <v>1</v>
      </c>
      <c r="C99" s="46">
        <v>1</v>
      </c>
      <c r="D99" s="112">
        <f>$D$79</f>
        <v>10000</v>
      </c>
      <c r="E99" s="115">
        <v>496</v>
      </c>
      <c r="F99" s="69">
        <v>8.3699999999999992</v>
      </c>
      <c r="G99" s="76"/>
      <c r="H99" s="79" t="b">
        <f>OR(AND(ABS(F99-F100)&gt;0.25,ABS(F99-F101)&gt;0.25),AND(ABS(F99-F100)&gt;0.25,ABS(F99-F101)&gt;ABS(F100-F101)),AND(ABS(F99-F101)&gt;0.25,ABS(F99-F100)&gt;ABS(F101-F100)))</f>
        <v>0</v>
      </c>
      <c r="I99" s="118">
        <f>AVERAGE(F99:F101)</f>
        <v>8.4599999999999991</v>
      </c>
      <c r="J99" s="118">
        <f>(I99-$E$71)/$E$69</f>
        <v>0.41443547707146156</v>
      </c>
      <c r="K99" s="118">
        <f>10^J99</f>
        <v>2.5967819100645864</v>
      </c>
      <c r="L99" s="118">
        <f>K99*(426/E99)</f>
        <v>2.2303005921119232</v>
      </c>
      <c r="M99" s="121">
        <f>L99*D99</f>
        <v>22303.005921119231</v>
      </c>
      <c r="N99" s="121">
        <f>M99/1000</f>
        <v>22.30300592111923</v>
      </c>
      <c r="O99" s="124">
        <f>((E99*618)*(N99))*(10^-6)</f>
        <v>6.8364957989888344</v>
      </c>
      <c r="P99" s="9"/>
    </row>
    <row r="100" spans="1:16">
      <c r="A100" s="10"/>
      <c r="B100" s="110"/>
      <c r="C100" s="47">
        <v>2</v>
      </c>
      <c r="D100" s="113"/>
      <c r="E100" s="116"/>
      <c r="F100" s="70">
        <v>8.57</v>
      </c>
      <c r="G100" s="77"/>
      <c r="H100" s="80" t="b">
        <f>OR(AND(ABS(F100-F99)&gt;0.25,ABS(F100-F101)&gt;0.25),AND(ABS(F100-F99)&gt;0.25,ABS(F100-F101)&gt;ABS(F99-F101)),AND(ABS(F100-F101)&gt;0.25,ABS(F100-F99)&gt;ABS(F101-F99)))</f>
        <v>0</v>
      </c>
      <c r="I100" s="119"/>
      <c r="J100" s="119"/>
      <c r="K100" s="119"/>
      <c r="L100" s="119"/>
      <c r="M100" s="122"/>
      <c r="N100" s="122"/>
      <c r="O100" s="124"/>
      <c r="P100" s="9"/>
    </row>
    <row r="101" spans="1:16">
      <c r="A101" s="10"/>
      <c r="B101" s="110"/>
      <c r="C101" s="48">
        <v>3</v>
      </c>
      <c r="D101" s="114"/>
      <c r="E101" s="116"/>
      <c r="F101" s="70">
        <v>8.44</v>
      </c>
      <c r="G101" s="77"/>
      <c r="H101" s="81" t="b">
        <f>OR(AND(ABS(F101-F99)&gt;0.25,ABS(F101-F100)&gt;0.25),AND(ABS(F101-F99)&gt;0.25,ABS(F101-F100)&gt;ABS(F99-F100)),AND(ABS(F101-F100)&gt;0.25,ABS(F101-F99)&gt;ABS(F100-F99)))</f>
        <v>0</v>
      </c>
      <c r="I101" s="120"/>
      <c r="J101" s="119"/>
      <c r="K101" s="120"/>
      <c r="L101" s="120"/>
      <c r="M101" s="123"/>
      <c r="N101" s="123"/>
      <c r="O101" s="125"/>
      <c r="P101" s="9"/>
    </row>
    <row r="102" spans="1:16">
      <c r="A102" s="10"/>
      <c r="B102" s="110"/>
      <c r="C102" s="47">
        <v>1</v>
      </c>
      <c r="D102" s="126">
        <f>$D$80</f>
        <v>100000</v>
      </c>
      <c r="E102" s="116"/>
      <c r="F102" s="70">
        <v>11.93</v>
      </c>
      <c r="G102" s="77"/>
      <c r="H102" s="80" t="b">
        <f>OR(AND(ABS(F102-F103)&gt;0.25,ABS(F102-F104)&gt;0.25),AND(ABS(F102-F103)&gt;0.25,ABS(F102-F104)&gt;ABS(F103-F104)),AND(ABS(F102-F104)&gt;0.25,ABS(F102-F103)&gt;ABS(F104-F103)))</f>
        <v>0</v>
      </c>
      <c r="I102" s="119">
        <f>AVERAGE(F102:F104)</f>
        <v>12.063333333333333</v>
      </c>
      <c r="J102" s="129">
        <f t="shared" ref="J102" si="1">(I102-$E$71)/$E$69</f>
        <v>-0.61793784634041449</v>
      </c>
      <c r="K102" s="119">
        <f>10^J102</f>
        <v>0.24102503447896836</v>
      </c>
      <c r="L102" s="119">
        <f>K102*(426/E99)</f>
        <v>0.20700940461298492</v>
      </c>
      <c r="M102" s="122">
        <f>L102*D102</f>
        <v>20700.940461298491</v>
      </c>
      <c r="N102" s="122">
        <f>M102/1000</f>
        <v>20.70094046129849</v>
      </c>
      <c r="O102" s="124">
        <f>((E99*618)*(N102))*(10^-6)</f>
        <v>6.3454178777209034</v>
      </c>
      <c r="P102" s="9"/>
    </row>
    <row r="103" spans="1:16">
      <c r="A103" s="10"/>
      <c r="B103" s="110"/>
      <c r="C103" s="47">
        <v>2</v>
      </c>
      <c r="D103" s="126"/>
      <c r="E103" s="116"/>
      <c r="F103" s="70">
        <v>12.18</v>
      </c>
      <c r="G103" s="77"/>
      <c r="H103" s="80" t="b">
        <f>OR(AND(ABS(F103-F102)&gt;0.25,ABS(F103-F104)&gt;0.25),AND(ABS(F103-F102)&gt;0.25,ABS(F103-F104)&gt;ABS(F102-F104)),AND(ABS(F103-F104)&gt;0.25,ABS(F103-F102)&gt;ABS(F104-F102)))</f>
        <v>0</v>
      </c>
      <c r="I103" s="119"/>
      <c r="J103" s="119"/>
      <c r="K103" s="119"/>
      <c r="L103" s="119"/>
      <c r="M103" s="122"/>
      <c r="N103" s="122"/>
      <c r="O103" s="124"/>
      <c r="P103" s="9"/>
    </row>
    <row r="104" spans="1:16" ht="13.5" thickBot="1">
      <c r="A104" s="10"/>
      <c r="B104" s="111"/>
      <c r="C104" s="49">
        <v>3</v>
      </c>
      <c r="D104" s="127"/>
      <c r="E104" s="117"/>
      <c r="F104" s="71">
        <v>12.08</v>
      </c>
      <c r="G104" s="78"/>
      <c r="H104" s="82" t="b">
        <f>OR(AND(ABS(F104-F102)&gt;0.25,ABS(F104-F103)&gt;0.25),AND(ABS(F104-F102)&gt;0.25,ABS(F104-F103)&gt;ABS(F102-F103)),AND(ABS(F104-F103)&gt;0.25,ABS(F104-F102)&gt;ABS(F103-F102)))</f>
        <v>0</v>
      </c>
      <c r="I104" s="128"/>
      <c r="J104" s="128"/>
      <c r="K104" s="128"/>
      <c r="L104" s="128"/>
      <c r="M104" s="130"/>
      <c r="N104" s="130"/>
      <c r="O104" s="131"/>
      <c r="P104" s="9"/>
    </row>
    <row r="105" spans="1:16">
      <c r="A105" s="10"/>
      <c r="B105" s="109">
        <v>2</v>
      </c>
      <c r="C105" s="46">
        <v>1</v>
      </c>
      <c r="D105" s="112">
        <f>$D$79</f>
        <v>10000</v>
      </c>
      <c r="E105" s="115">
        <v>470</v>
      </c>
      <c r="F105" s="69">
        <v>8.74</v>
      </c>
      <c r="G105" s="76"/>
      <c r="H105" s="79" t="b">
        <f>OR(AND(ABS(F105-F106)&gt;0.25,ABS(F105-F107)&gt;0.25),AND(ABS(F105-F106)&gt;0.25,ABS(F105-F107)&gt;ABS(F106-F107)),AND(ABS(F105-F107)&gt;0.25,ABS(F105-F106)&gt;ABS(F107-F106)))</f>
        <v>0</v>
      </c>
      <c r="I105" s="118">
        <f>AVERAGE(F105:F107)</f>
        <v>8.76</v>
      </c>
      <c r="J105" s="118">
        <f t="shared" ref="J105" si="2">(I105-$E$71)/$E$69</f>
        <v>0.3284839515330073</v>
      </c>
      <c r="K105" s="118">
        <f>10^J105</f>
        <v>2.1305118373675338</v>
      </c>
      <c r="L105" s="118">
        <f>K105*(426/E105)</f>
        <v>1.9310596653586583</v>
      </c>
      <c r="M105" s="121">
        <f>L105*D105</f>
        <v>19310.596653586581</v>
      </c>
      <c r="N105" s="121">
        <f>M105/1000</f>
        <v>19.310596653586583</v>
      </c>
      <c r="O105" s="124">
        <f>((E105*618)*(N105))*(10^-6)</f>
        <v>5.6089559040007586</v>
      </c>
      <c r="P105" s="9"/>
    </row>
    <row r="106" spans="1:16">
      <c r="A106" s="10"/>
      <c r="B106" s="110"/>
      <c r="C106" s="47">
        <v>2</v>
      </c>
      <c r="D106" s="113"/>
      <c r="E106" s="116"/>
      <c r="F106" s="70">
        <v>8.85</v>
      </c>
      <c r="G106" s="77"/>
      <c r="H106" s="80" t="b">
        <f>OR(AND(ABS(F106-F105)&gt;0.25,ABS(F106-F107)&gt;0.25),AND(ABS(F106-F105)&gt;0.25,ABS(F106-F107)&gt;ABS(F105-F107)),AND(ABS(F106-F107)&gt;0.25,ABS(F106-F105)&gt;ABS(F107-F105)))</f>
        <v>0</v>
      </c>
      <c r="I106" s="119"/>
      <c r="J106" s="119"/>
      <c r="K106" s="119"/>
      <c r="L106" s="119"/>
      <c r="M106" s="122"/>
      <c r="N106" s="122"/>
      <c r="O106" s="124"/>
      <c r="P106" s="9"/>
    </row>
    <row r="107" spans="1:16">
      <c r="A107" s="10"/>
      <c r="B107" s="110"/>
      <c r="C107" s="48">
        <v>3</v>
      </c>
      <c r="D107" s="114"/>
      <c r="E107" s="116"/>
      <c r="F107" s="70">
        <v>8.69</v>
      </c>
      <c r="G107" s="77"/>
      <c r="H107" s="81" t="b">
        <f>OR(AND(ABS(F107-F105)&gt;0.25,ABS(F107-F106)&gt;0.25),AND(ABS(F107-F105)&gt;0.25,ABS(F107-F106)&gt;ABS(F105-F106)),AND(ABS(F107-F106)&gt;0.25,ABS(F107-F105)&gt;ABS(F106-F105)))</f>
        <v>0</v>
      </c>
      <c r="I107" s="120"/>
      <c r="J107" s="119"/>
      <c r="K107" s="120"/>
      <c r="L107" s="120"/>
      <c r="M107" s="123"/>
      <c r="N107" s="123"/>
      <c r="O107" s="124"/>
      <c r="P107" s="9"/>
    </row>
    <row r="108" spans="1:16">
      <c r="A108" s="10"/>
      <c r="B108" s="110"/>
      <c r="C108" s="47">
        <v>1</v>
      </c>
      <c r="D108" s="126">
        <f>$D$80</f>
        <v>100000</v>
      </c>
      <c r="E108" s="116"/>
      <c r="F108" s="70">
        <v>12.14</v>
      </c>
      <c r="G108" s="77"/>
      <c r="H108" s="80" t="b">
        <f>OR(AND(ABS(F108-F109)&gt;0.25,ABS(F108-F110)&gt;0.25),AND(ABS(F108-F109)&gt;0.25,ABS(F108-F110)&gt;ABS(F109-F110)),AND(ABS(F108-F110)&gt;0.25,ABS(F108-F109)&gt;ABS(F110-F109)))</f>
        <v>0</v>
      </c>
      <c r="I108" s="119">
        <f>AVERAGE(F108:F110)</f>
        <v>12.163333333333334</v>
      </c>
      <c r="J108" s="129">
        <f t="shared" ref="J108" si="3">(I108-$E$71)/$E$69</f>
        <v>-0.64658835485323296</v>
      </c>
      <c r="K108" s="119">
        <f>10^J108</f>
        <v>0.22563769011748991</v>
      </c>
      <c r="L108" s="119">
        <f>K108*(426/E105)</f>
        <v>0.20451416168095893</v>
      </c>
      <c r="M108" s="122">
        <f>L108*D108</f>
        <v>20451.416168095893</v>
      </c>
      <c r="N108" s="122">
        <f>M108/1000</f>
        <v>20.451416168095893</v>
      </c>
      <c r="O108" s="132">
        <f>((E105*618)*(N108))*(10^-6)</f>
        <v>5.9403183401851329</v>
      </c>
      <c r="P108" s="9"/>
    </row>
    <row r="109" spans="1:16">
      <c r="A109" s="10"/>
      <c r="B109" s="110"/>
      <c r="C109" s="47">
        <v>2</v>
      </c>
      <c r="D109" s="126"/>
      <c r="E109" s="116"/>
      <c r="F109" s="70">
        <v>12.21</v>
      </c>
      <c r="G109" s="77"/>
      <c r="H109" s="80" t="b">
        <f>OR(AND(ABS(F109-F108)&gt;0.25,ABS(F109-F110)&gt;0.25),AND(ABS(F109-F108)&gt;0.25,ABS(F109-F110)&gt;ABS(F108-F110)),AND(ABS(F109-F110)&gt;0.25,ABS(F109-F108)&gt;ABS(F110-F108)))</f>
        <v>0</v>
      </c>
      <c r="I109" s="119"/>
      <c r="J109" s="119"/>
      <c r="K109" s="119"/>
      <c r="L109" s="119"/>
      <c r="M109" s="122"/>
      <c r="N109" s="122"/>
      <c r="O109" s="124"/>
      <c r="P109" s="9"/>
    </row>
    <row r="110" spans="1:16" ht="13.5" thickBot="1">
      <c r="A110" s="10"/>
      <c r="B110" s="111"/>
      <c r="C110" s="49">
        <v>3</v>
      </c>
      <c r="D110" s="127"/>
      <c r="E110" s="117"/>
      <c r="F110" s="71">
        <v>12.14</v>
      </c>
      <c r="G110" s="78"/>
      <c r="H110" s="82" t="b">
        <f>OR(AND(ABS(F110-F108)&gt;0.25,ABS(F110-F109)&gt;0.25),AND(ABS(F110-F108)&gt;0.25,ABS(F110-F109)&gt;ABS(F108-F109)),AND(ABS(F110-F109)&gt;0.25,ABS(F110-F108)&gt;ABS(F109-F108)))</f>
        <v>0</v>
      </c>
      <c r="I110" s="128"/>
      <c r="J110" s="128"/>
      <c r="K110" s="128"/>
      <c r="L110" s="128"/>
      <c r="M110" s="130"/>
      <c r="N110" s="130"/>
      <c r="O110" s="133"/>
      <c r="P110" s="9"/>
    </row>
    <row r="111" spans="1:16">
      <c r="A111" s="10"/>
      <c r="B111" s="109">
        <v>3</v>
      </c>
      <c r="C111" s="46">
        <v>1</v>
      </c>
      <c r="D111" s="112">
        <f>$D$79</f>
        <v>10000</v>
      </c>
      <c r="E111" s="115">
        <v>481</v>
      </c>
      <c r="F111" s="69">
        <v>8.0399999999999991</v>
      </c>
      <c r="G111" s="76"/>
      <c r="H111" s="79" t="b">
        <f>OR(AND(ABS(F111-F112)&gt;0.25,ABS(F111-F113)&gt;0.25),AND(ABS(F111-F112)&gt;0.25,ABS(F111-F113)&gt;ABS(F112-F113)),AND(ABS(F111-F113)&gt;0.25,ABS(F111-F112)&gt;ABS(F113-F112)))</f>
        <v>0</v>
      </c>
      <c r="I111" s="118">
        <f>AVERAGE(F111:F113)</f>
        <v>8.1133333333333333</v>
      </c>
      <c r="J111" s="118">
        <f t="shared" ref="J111" si="4">(I111-$E$71)/$E$69</f>
        <v>0.51375723991589717</v>
      </c>
      <c r="K111" s="118">
        <f>10^J111</f>
        <v>3.2640532850594957</v>
      </c>
      <c r="L111" s="118">
        <f>K111*(426/E111)</f>
        <v>2.8908247389508217</v>
      </c>
      <c r="M111" s="121">
        <f>L111*D111</f>
        <v>28908.247389508218</v>
      </c>
      <c r="N111" s="121">
        <f>M111/1000</f>
        <v>28.908247389508219</v>
      </c>
      <c r="O111" s="134">
        <f>((E111*618)*(N111))*(10^-6)</f>
        <v>8.5932078025104346</v>
      </c>
      <c r="P111" s="9"/>
    </row>
    <row r="112" spans="1:16">
      <c r="A112" s="10"/>
      <c r="B112" s="110"/>
      <c r="C112" s="47">
        <v>2</v>
      </c>
      <c r="D112" s="113"/>
      <c r="E112" s="116"/>
      <c r="F112" s="70">
        <v>8.09</v>
      </c>
      <c r="G112" s="77"/>
      <c r="H112" s="80" t="b">
        <f>OR(AND(ABS(F112-F111)&gt;0.25,ABS(F112-F113)&gt;0.25),AND(ABS(F112-F111)&gt;0.25,ABS(F112-F113)&gt;ABS(F111-F113)),AND(ABS(F112-F113)&gt;0.25,ABS(F112-F111)&gt;ABS(F113-F111)))</f>
        <v>0</v>
      </c>
      <c r="I112" s="119"/>
      <c r="J112" s="119"/>
      <c r="K112" s="119"/>
      <c r="L112" s="119"/>
      <c r="M112" s="122"/>
      <c r="N112" s="122"/>
      <c r="O112" s="124"/>
      <c r="P112" s="9"/>
    </row>
    <row r="113" spans="1:16">
      <c r="A113" s="10"/>
      <c r="B113" s="110"/>
      <c r="C113" s="48">
        <v>3</v>
      </c>
      <c r="D113" s="114"/>
      <c r="E113" s="116"/>
      <c r="F113" s="70">
        <v>8.2100000000000009</v>
      </c>
      <c r="G113" s="77"/>
      <c r="H113" s="81" t="b">
        <f>OR(AND(ABS(F113-F111)&gt;0.25,ABS(F113-F112)&gt;0.25),AND(ABS(F113-F111)&gt;0.25,ABS(F113-F112)&gt;ABS(F111-F112)),AND(ABS(F113-F112)&gt;0.25,ABS(F113-F111)&gt;ABS(F112-F111)))</f>
        <v>0</v>
      </c>
      <c r="I113" s="120"/>
      <c r="J113" s="119"/>
      <c r="K113" s="120"/>
      <c r="L113" s="120"/>
      <c r="M113" s="123"/>
      <c r="N113" s="123"/>
      <c r="O113" s="124"/>
      <c r="P113" s="9"/>
    </row>
    <row r="114" spans="1:16">
      <c r="A114" s="10"/>
      <c r="B114" s="110"/>
      <c r="C114" s="47">
        <v>1</v>
      </c>
      <c r="D114" s="126">
        <f>$D$80</f>
        <v>100000</v>
      </c>
      <c r="E114" s="116"/>
      <c r="F114" s="70">
        <v>11.69</v>
      </c>
      <c r="G114" s="77"/>
      <c r="H114" s="80" t="b">
        <f>OR(AND(ABS(F114-F115)&gt;0.25,ABS(F114-F116)&gt;0.25),AND(ABS(F114-F115)&gt;0.25,ABS(F114-F116)&gt;ABS(F115-F116)),AND(ABS(F114-F116)&gt;0.25,ABS(F114-F115)&gt;ABS(F116-F115)))</f>
        <v>0</v>
      </c>
      <c r="I114" s="119">
        <f>AVERAGE(F114:F116)</f>
        <v>11.57</v>
      </c>
      <c r="J114" s="129">
        <f t="shared" ref="J114" si="5">(I114-$E$71)/$E$69</f>
        <v>-0.47659533767717921</v>
      </c>
      <c r="K114" s="119">
        <f>10^J114</f>
        <v>0.33373723408695999</v>
      </c>
      <c r="L114" s="119">
        <f>K114*(426/E111)</f>
        <v>0.29557601189406435</v>
      </c>
      <c r="M114" s="122">
        <f>L114*D114</f>
        <v>29557.601189406436</v>
      </c>
      <c r="N114" s="122">
        <f>M114/1000</f>
        <v>29.557601189406437</v>
      </c>
      <c r="O114" s="132">
        <f>((E111*618)*(N114))*(10^-6)</f>
        <v>8.7862334143605789</v>
      </c>
      <c r="P114" s="9"/>
    </row>
    <row r="115" spans="1:16">
      <c r="A115" s="10"/>
      <c r="B115" s="110"/>
      <c r="C115" s="47">
        <v>2</v>
      </c>
      <c r="D115" s="126"/>
      <c r="E115" s="116"/>
      <c r="F115" s="70">
        <v>11.52</v>
      </c>
      <c r="G115" s="77"/>
      <c r="H115" s="80" t="b">
        <f>OR(AND(ABS(F115-F114)&gt;0.25,ABS(F115-F116)&gt;0.25),AND(ABS(F115-F114)&gt;0.25,ABS(F115-F116)&gt;ABS(F114-F116)),AND(ABS(F115-F116)&gt;0.25,ABS(F115-F114)&gt;ABS(F116-F114)))</f>
        <v>0</v>
      </c>
      <c r="I115" s="119"/>
      <c r="J115" s="119"/>
      <c r="K115" s="119"/>
      <c r="L115" s="119"/>
      <c r="M115" s="122"/>
      <c r="N115" s="122"/>
      <c r="O115" s="124"/>
      <c r="P115" s="9"/>
    </row>
    <row r="116" spans="1:16" ht="13.5" thickBot="1">
      <c r="A116" s="10"/>
      <c r="B116" s="111"/>
      <c r="C116" s="49">
        <v>3</v>
      </c>
      <c r="D116" s="127"/>
      <c r="E116" s="117"/>
      <c r="F116" s="71">
        <v>11.5</v>
      </c>
      <c r="G116" s="78"/>
      <c r="H116" s="82" t="b">
        <f>OR(AND(ABS(F116-F114)&gt;0.25,ABS(F116-F115)&gt;0.25),AND(ABS(F116-F114)&gt;0.25,ABS(F116-F115)&gt;ABS(F114-F115)),AND(ABS(F116-F115)&gt;0.25,ABS(F116-F114)&gt;ABS(F115-F114)))</f>
        <v>0</v>
      </c>
      <c r="I116" s="128"/>
      <c r="J116" s="128"/>
      <c r="K116" s="128"/>
      <c r="L116" s="128"/>
      <c r="M116" s="130"/>
      <c r="N116" s="130"/>
      <c r="O116" s="133"/>
      <c r="P116" s="9"/>
    </row>
    <row r="117" spans="1:16">
      <c r="A117" s="10"/>
      <c r="B117" s="109">
        <v>4</v>
      </c>
      <c r="C117" s="46">
        <v>1</v>
      </c>
      <c r="D117" s="112">
        <f>$D$79</f>
        <v>10000</v>
      </c>
      <c r="E117" s="115"/>
      <c r="F117" s="69"/>
      <c r="G117" s="76"/>
      <c r="H117" s="79" t="b">
        <f>OR(AND(ABS(F117-F118)&gt;0.25,ABS(F117-F119)&gt;0.25),AND(ABS(F117-F118)&gt;0.25,ABS(F117-F119)&gt;ABS(F118-F119)),AND(ABS(F117-F119)&gt;0.25,ABS(F117-F118)&gt;ABS(F119-F118)))</f>
        <v>0</v>
      </c>
      <c r="I117" s="118" t="e">
        <f>AVERAGE(F117:F119)</f>
        <v>#DIV/0!</v>
      </c>
      <c r="J117" s="118" t="e">
        <f t="shared" ref="J117" si="6">(I117-$E$71)/$E$69</f>
        <v>#DIV/0!</v>
      </c>
      <c r="K117" s="118" t="e">
        <f>10^J117</f>
        <v>#DIV/0!</v>
      </c>
      <c r="L117" s="118" t="e">
        <f>K117*(426/E117)</f>
        <v>#DIV/0!</v>
      </c>
      <c r="M117" s="121" t="e">
        <f>L117*D117</f>
        <v>#DIV/0!</v>
      </c>
      <c r="N117" s="121" t="e">
        <f>M117/1000</f>
        <v>#DIV/0!</v>
      </c>
      <c r="O117" s="134" t="e">
        <f>((E117*618)*(N117))*(10^-6)</f>
        <v>#DIV/0!</v>
      </c>
      <c r="P117" s="9"/>
    </row>
    <row r="118" spans="1:16">
      <c r="A118" s="10"/>
      <c r="B118" s="110"/>
      <c r="C118" s="47">
        <v>2</v>
      </c>
      <c r="D118" s="113"/>
      <c r="E118" s="116"/>
      <c r="F118" s="70"/>
      <c r="G118" s="77"/>
      <c r="H118" s="80" t="b">
        <f>OR(AND(ABS(F118-F117)&gt;0.25,ABS(F118-F119)&gt;0.25),AND(ABS(F118-F117)&gt;0.25,ABS(F118-F119)&gt;ABS(F117-F119)),AND(ABS(F118-F119)&gt;0.25,ABS(F118-F117)&gt;ABS(F119-F117)))</f>
        <v>0</v>
      </c>
      <c r="I118" s="119"/>
      <c r="J118" s="119"/>
      <c r="K118" s="119"/>
      <c r="L118" s="119"/>
      <c r="M118" s="122"/>
      <c r="N118" s="122"/>
      <c r="O118" s="124"/>
      <c r="P118" s="9"/>
    </row>
    <row r="119" spans="1:16">
      <c r="A119" s="10"/>
      <c r="B119" s="110"/>
      <c r="C119" s="48">
        <v>3</v>
      </c>
      <c r="D119" s="114"/>
      <c r="E119" s="116"/>
      <c r="F119" s="70"/>
      <c r="G119" s="77"/>
      <c r="H119" s="81" t="b">
        <f>OR(AND(ABS(F119-F117)&gt;0.25,ABS(F119-F118)&gt;0.25),AND(ABS(F119-F117)&gt;0.25,ABS(F119-F118)&gt;ABS(F117-F118)),AND(ABS(F119-F118)&gt;0.25,ABS(F119-F117)&gt;ABS(F118-F117)))</f>
        <v>0</v>
      </c>
      <c r="I119" s="120"/>
      <c r="J119" s="119"/>
      <c r="K119" s="120"/>
      <c r="L119" s="120"/>
      <c r="M119" s="123"/>
      <c r="N119" s="123"/>
      <c r="O119" s="124"/>
      <c r="P119" s="9"/>
    </row>
    <row r="120" spans="1:16">
      <c r="A120" s="10"/>
      <c r="B120" s="110"/>
      <c r="C120" s="47">
        <v>1</v>
      </c>
      <c r="D120" s="126">
        <f>$D$80</f>
        <v>100000</v>
      </c>
      <c r="E120" s="116"/>
      <c r="F120" s="70"/>
      <c r="G120" s="77"/>
      <c r="H120" s="80" t="b">
        <f>OR(AND(ABS(F120-F121)&gt;0.25,ABS(F120-F122)&gt;0.25),AND(ABS(F120-F121)&gt;0.25,ABS(F120-F122)&gt;ABS(F121-F122)),AND(ABS(F120-F122)&gt;0.25,ABS(F120-F121)&gt;ABS(F122-F121)))</f>
        <v>0</v>
      </c>
      <c r="I120" s="119" t="e">
        <f>AVERAGE(F120:F122)</f>
        <v>#DIV/0!</v>
      </c>
      <c r="J120" s="129" t="e">
        <f t="shared" ref="J120" si="7">(I120-$E$71)/$E$69</f>
        <v>#DIV/0!</v>
      </c>
      <c r="K120" s="119" t="e">
        <f>10^J120</f>
        <v>#DIV/0!</v>
      </c>
      <c r="L120" s="119" t="e">
        <f>K120*(426/E117)</f>
        <v>#DIV/0!</v>
      </c>
      <c r="M120" s="122" t="e">
        <f>L120*D120</f>
        <v>#DIV/0!</v>
      </c>
      <c r="N120" s="122" t="e">
        <f>M120/1000</f>
        <v>#DIV/0!</v>
      </c>
      <c r="O120" s="132" t="e">
        <f>((E117*618)*(N120))*(10^-6)</f>
        <v>#DIV/0!</v>
      </c>
      <c r="P120" s="9"/>
    </row>
    <row r="121" spans="1:16">
      <c r="A121" s="10"/>
      <c r="B121" s="110"/>
      <c r="C121" s="47">
        <v>2</v>
      </c>
      <c r="D121" s="126"/>
      <c r="E121" s="116"/>
      <c r="F121" s="70"/>
      <c r="G121" s="77"/>
      <c r="H121" s="80" t="b">
        <f>OR(AND(ABS(F121-F120)&gt;0.25,ABS(F121-F122)&gt;0.25),AND(ABS(F121-F120)&gt;0.25,ABS(F121-F122)&gt;ABS(F120-F122)),AND(ABS(F121-F122)&gt;0.25,ABS(F121-F120)&gt;ABS(F122-F120)))</f>
        <v>0</v>
      </c>
      <c r="I121" s="119"/>
      <c r="J121" s="119"/>
      <c r="K121" s="119"/>
      <c r="L121" s="119"/>
      <c r="M121" s="122"/>
      <c r="N121" s="122"/>
      <c r="O121" s="124"/>
      <c r="P121" s="9"/>
    </row>
    <row r="122" spans="1:16" ht="13.5" thickBot="1">
      <c r="A122" s="10"/>
      <c r="B122" s="111"/>
      <c r="C122" s="49">
        <v>3</v>
      </c>
      <c r="D122" s="127"/>
      <c r="E122" s="117"/>
      <c r="F122" s="71"/>
      <c r="G122" s="78"/>
      <c r="H122" s="82" t="b">
        <f>OR(AND(ABS(F122-F120)&gt;0.25,ABS(F122-F121)&gt;0.25),AND(ABS(F122-F120)&gt;0.25,ABS(F122-F121)&gt;ABS(F120-F121)),AND(ABS(F122-F121)&gt;0.25,ABS(F122-F120)&gt;ABS(F121-F120)))</f>
        <v>0</v>
      </c>
      <c r="I122" s="128"/>
      <c r="J122" s="128"/>
      <c r="K122" s="128"/>
      <c r="L122" s="128"/>
      <c r="M122" s="130"/>
      <c r="N122" s="130"/>
      <c r="O122" s="133"/>
      <c r="P122" s="9"/>
    </row>
    <row r="123" spans="1:16">
      <c r="A123" s="10"/>
      <c r="B123" s="109">
        <v>5</v>
      </c>
      <c r="C123" s="46">
        <v>1</v>
      </c>
      <c r="D123" s="112">
        <f>$D$79</f>
        <v>10000</v>
      </c>
      <c r="E123" s="115"/>
      <c r="F123" s="69"/>
      <c r="G123" s="76"/>
      <c r="H123" s="79" t="b">
        <f>OR(AND(ABS(F123-F124)&gt;0.25,ABS(F123-F125)&gt;0.25),AND(ABS(F123-F124)&gt;0.25,ABS(F123-F125)&gt;ABS(F124-F125)),AND(ABS(F123-F125)&gt;0.25,ABS(F123-F124)&gt;ABS(F125-F124)))</f>
        <v>0</v>
      </c>
      <c r="I123" s="118" t="e">
        <f>AVERAGE(F123:F125)</f>
        <v>#DIV/0!</v>
      </c>
      <c r="J123" s="118" t="e">
        <f t="shared" ref="J123" si="8">(I123-$E$71)/$E$69</f>
        <v>#DIV/0!</v>
      </c>
      <c r="K123" s="118" t="e">
        <f>10^J123</f>
        <v>#DIV/0!</v>
      </c>
      <c r="L123" s="118" t="e">
        <f>K123*(426/E123)</f>
        <v>#DIV/0!</v>
      </c>
      <c r="M123" s="121" t="e">
        <f>L123*D123</f>
        <v>#DIV/0!</v>
      </c>
      <c r="N123" s="121" t="e">
        <f>M123/1000</f>
        <v>#DIV/0!</v>
      </c>
      <c r="O123" s="134" t="e">
        <f>((E123*618)*(N123))*(10^-6)</f>
        <v>#DIV/0!</v>
      </c>
      <c r="P123" s="9"/>
    </row>
    <row r="124" spans="1:16">
      <c r="A124" s="10"/>
      <c r="B124" s="110"/>
      <c r="C124" s="47">
        <v>2</v>
      </c>
      <c r="D124" s="113"/>
      <c r="E124" s="116"/>
      <c r="F124" s="70"/>
      <c r="G124" s="77"/>
      <c r="H124" s="80" t="b">
        <f>OR(AND(ABS(F124-F123)&gt;0.25,ABS(F124-F125)&gt;0.25),AND(ABS(F124-F123)&gt;0.25,ABS(F124-F125)&gt;ABS(F123-F125)),AND(ABS(F124-F125)&gt;0.25,ABS(F124-F123)&gt;ABS(F125-F123)))</f>
        <v>0</v>
      </c>
      <c r="I124" s="119"/>
      <c r="J124" s="119"/>
      <c r="K124" s="119"/>
      <c r="L124" s="119"/>
      <c r="M124" s="122"/>
      <c r="N124" s="122"/>
      <c r="O124" s="124"/>
      <c r="P124" s="9"/>
    </row>
    <row r="125" spans="1:16">
      <c r="A125" s="10"/>
      <c r="B125" s="110"/>
      <c r="C125" s="48">
        <v>3</v>
      </c>
      <c r="D125" s="114"/>
      <c r="E125" s="116"/>
      <c r="F125" s="70"/>
      <c r="G125" s="77"/>
      <c r="H125" s="81" t="b">
        <f>OR(AND(ABS(F125-F123)&gt;0.25,ABS(F125-F124)&gt;0.25),AND(ABS(F125-F123)&gt;0.25,ABS(F125-F124)&gt;ABS(F123-F124)),AND(ABS(F125-F124)&gt;0.25,ABS(F125-F123)&gt;ABS(F124-F123)))</f>
        <v>0</v>
      </c>
      <c r="I125" s="120"/>
      <c r="J125" s="119"/>
      <c r="K125" s="120"/>
      <c r="L125" s="120"/>
      <c r="M125" s="123"/>
      <c r="N125" s="123"/>
      <c r="O125" s="124"/>
      <c r="P125" s="9"/>
    </row>
    <row r="126" spans="1:16">
      <c r="A126" s="10"/>
      <c r="B126" s="110"/>
      <c r="C126" s="47">
        <v>1</v>
      </c>
      <c r="D126" s="126">
        <f>$D$80</f>
        <v>100000</v>
      </c>
      <c r="E126" s="116"/>
      <c r="F126" s="70"/>
      <c r="G126" s="77"/>
      <c r="H126" s="80" t="b">
        <f>OR(AND(ABS(F126-F127)&gt;0.25,ABS(F126-F128)&gt;0.25),AND(ABS(F126-F127)&gt;0.25,ABS(F126-F128)&gt;ABS(F127-F128)),AND(ABS(F126-F128)&gt;0.25,ABS(F126-F127)&gt;ABS(F128-F127)))</f>
        <v>0</v>
      </c>
      <c r="I126" s="135" t="e">
        <f>AVERAGE(F126:F128)</f>
        <v>#DIV/0!</v>
      </c>
      <c r="J126" s="129" t="e">
        <f t="shared" ref="J126" si="9">(I126-$E$71)/$E$69</f>
        <v>#DIV/0!</v>
      </c>
      <c r="K126" s="135" t="e">
        <f>10^J126</f>
        <v>#DIV/0!</v>
      </c>
      <c r="L126" s="135" t="e">
        <f>K126*(426/E123)</f>
        <v>#DIV/0!</v>
      </c>
      <c r="M126" s="136" t="e">
        <f>L126*D126</f>
        <v>#DIV/0!</v>
      </c>
      <c r="N126" s="136" t="e">
        <f>M126/1000</f>
        <v>#DIV/0!</v>
      </c>
      <c r="O126" s="132" t="e">
        <f>((E123*618)*(N126))*(10^-6)</f>
        <v>#DIV/0!</v>
      </c>
      <c r="P126" s="9"/>
    </row>
    <row r="127" spans="1:16">
      <c r="A127" s="10"/>
      <c r="B127" s="110"/>
      <c r="C127" s="47">
        <v>2</v>
      </c>
      <c r="D127" s="126"/>
      <c r="E127" s="116"/>
      <c r="F127" s="70"/>
      <c r="G127" s="77"/>
      <c r="H127" s="80" t="b">
        <f>OR(AND(ABS(F127-F126)&gt;0.25,ABS(F127-F128)&gt;0.25),AND(ABS(F127-F126)&gt;0.25,ABS(F127-F128)&gt;ABS(F126-F128)),AND(ABS(F127-F128)&gt;0.25,ABS(F127-F126)&gt;ABS(F128-F126)))</f>
        <v>0</v>
      </c>
      <c r="I127" s="119"/>
      <c r="J127" s="119"/>
      <c r="K127" s="119"/>
      <c r="L127" s="119"/>
      <c r="M127" s="122"/>
      <c r="N127" s="122"/>
      <c r="O127" s="124"/>
      <c r="P127" s="9"/>
    </row>
    <row r="128" spans="1:16" ht="13.5" thickBot="1">
      <c r="A128" s="10"/>
      <c r="B128" s="111"/>
      <c r="C128" s="49">
        <v>3</v>
      </c>
      <c r="D128" s="127"/>
      <c r="E128" s="117"/>
      <c r="F128" s="71"/>
      <c r="G128" s="78"/>
      <c r="H128" s="82" t="b">
        <f>OR(AND(ABS(F128-F126)&gt;0.25,ABS(F128-F127)&gt;0.25),AND(ABS(F128-F126)&gt;0.25,ABS(F128-F127)&gt;ABS(F126-F127)),AND(ABS(F128-F127)&gt;0.25,ABS(F128-F126)&gt;ABS(F127-F126)))</f>
        <v>0</v>
      </c>
      <c r="I128" s="128"/>
      <c r="J128" s="128"/>
      <c r="K128" s="128"/>
      <c r="L128" s="128"/>
      <c r="M128" s="130"/>
      <c r="N128" s="130"/>
      <c r="O128" s="133"/>
      <c r="P128" s="9"/>
    </row>
    <row r="129" spans="1:16">
      <c r="A129" s="10"/>
      <c r="B129" s="109">
        <v>6</v>
      </c>
      <c r="C129" s="46">
        <v>1</v>
      </c>
      <c r="D129" s="112">
        <f>$D$79</f>
        <v>10000</v>
      </c>
      <c r="E129" s="115"/>
      <c r="F129" s="69"/>
      <c r="G129" s="76"/>
      <c r="H129" s="79" t="b">
        <f>OR(AND(ABS(F129-F130)&gt;0.25,ABS(F129-F131)&gt;0.25),AND(ABS(F129-F130)&gt;0.25,ABS(F129-F131)&gt;ABS(F130-F131)),AND(ABS(F129-F131)&gt;0.25,ABS(F129-F130)&gt;ABS(F131-F130)))</f>
        <v>0</v>
      </c>
      <c r="I129" s="118" t="e">
        <f>AVERAGE(F129:F131)</f>
        <v>#DIV/0!</v>
      </c>
      <c r="J129" s="118" t="e">
        <f t="shared" ref="J129" si="10">(I129-$E$71)/$E$69</f>
        <v>#DIV/0!</v>
      </c>
      <c r="K129" s="118" t="e">
        <f>10^J129</f>
        <v>#DIV/0!</v>
      </c>
      <c r="L129" s="118" t="e">
        <f>K129*(426/E129)</f>
        <v>#DIV/0!</v>
      </c>
      <c r="M129" s="121" t="e">
        <f>L129*D129</f>
        <v>#DIV/0!</v>
      </c>
      <c r="N129" s="121" t="e">
        <f>M129/1000</f>
        <v>#DIV/0!</v>
      </c>
      <c r="O129" s="134" t="e">
        <f>((E129*618)*(N129))*(10^-6)</f>
        <v>#DIV/0!</v>
      </c>
      <c r="P129" s="9"/>
    </row>
    <row r="130" spans="1:16">
      <c r="A130" s="10"/>
      <c r="B130" s="110"/>
      <c r="C130" s="47">
        <v>2</v>
      </c>
      <c r="D130" s="113"/>
      <c r="E130" s="116"/>
      <c r="F130" s="70"/>
      <c r="G130" s="77"/>
      <c r="H130" s="80" t="b">
        <f>OR(AND(ABS(F130-F129)&gt;0.25,ABS(F130-F131)&gt;0.25),AND(ABS(F130-F129)&gt;0.25,ABS(F130-F131)&gt;ABS(F129-F131)),AND(ABS(F130-F131)&gt;0.25,ABS(F130-F129)&gt;ABS(F131-F129)))</f>
        <v>0</v>
      </c>
      <c r="I130" s="119"/>
      <c r="J130" s="119"/>
      <c r="K130" s="119"/>
      <c r="L130" s="119"/>
      <c r="M130" s="122"/>
      <c r="N130" s="122"/>
      <c r="O130" s="124"/>
      <c r="P130" s="9"/>
    </row>
    <row r="131" spans="1:16">
      <c r="A131" s="10"/>
      <c r="B131" s="110"/>
      <c r="C131" s="48">
        <v>3</v>
      </c>
      <c r="D131" s="114"/>
      <c r="E131" s="116"/>
      <c r="F131" s="70"/>
      <c r="G131" s="77"/>
      <c r="H131" s="81" t="b">
        <f>OR(AND(ABS(F131-F129)&gt;0.25,ABS(F131-F130)&gt;0.25),AND(ABS(F131-F129)&gt;0.25,ABS(F131-F130)&gt;ABS(F129-F130)),AND(ABS(F131-F130)&gt;0.25,ABS(F131-F129)&gt;ABS(F130-F129)))</f>
        <v>0</v>
      </c>
      <c r="I131" s="120"/>
      <c r="J131" s="119"/>
      <c r="K131" s="120"/>
      <c r="L131" s="120"/>
      <c r="M131" s="123"/>
      <c r="N131" s="123"/>
      <c r="O131" s="124"/>
      <c r="P131" s="9"/>
    </row>
    <row r="132" spans="1:16">
      <c r="A132" s="10"/>
      <c r="B132" s="110"/>
      <c r="C132" s="47">
        <v>1</v>
      </c>
      <c r="D132" s="126">
        <f>$D$80</f>
        <v>100000</v>
      </c>
      <c r="E132" s="116"/>
      <c r="F132" s="70"/>
      <c r="G132" s="77"/>
      <c r="H132" s="80" t="b">
        <f>OR(AND(ABS(F132-F133)&gt;0.25,ABS(F132-F134)&gt;0.25),AND(ABS(F132-F133)&gt;0.25,ABS(F132-F134)&gt;ABS(F133-F134)),AND(ABS(F132-F134)&gt;0.25,ABS(F132-F133)&gt;ABS(F134-F133)))</f>
        <v>0</v>
      </c>
      <c r="I132" s="119" t="e">
        <f>AVERAGE(F132:F134)</f>
        <v>#DIV/0!</v>
      </c>
      <c r="J132" s="129" t="e">
        <f t="shared" ref="J132" si="11">(I132-$E$71)/$E$69</f>
        <v>#DIV/0!</v>
      </c>
      <c r="K132" s="119" t="e">
        <f>10^J132</f>
        <v>#DIV/0!</v>
      </c>
      <c r="L132" s="119" t="e">
        <f>K132*(426/E129)</f>
        <v>#DIV/0!</v>
      </c>
      <c r="M132" s="122" t="e">
        <f>L132*D132</f>
        <v>#DIV/0!</v>
      </c>
      <c r="N132" s="122" t="e">
        <f>M132/1000</f>
        <v>#DIV/0!</v>
      </c>
      <c r="O132" s="132" t="e">
        <f>((E129*618)*(N132))*(10^-6)</f>
        <v>#DIV/0!</v>
      </c>
      <c r="P132" s="9"/>
    </row>
    <row r="133" spans="1:16">
      <c r="A133" s="10"/>
      <c r="B133" s="110"/>
      <c r="C133" s="47">
        <v>2</v>
      </c>
      <c r="D133" s="126"/>
      <c r="E133" s="116"/>
      <c r="F133" s="70"/>
      <c r="G133" s="77"/>
      <c r="H133" s="80" t="b">
        <f>OR(AND(ABS(F133-F132)&gt;0.25,ABS(F133-F134)&gt;0.25),AND(ABS(F133-F132)&gt;0.25,ABS(F133-F134)&gt;ABS(F132-F134)),AND(ABS(F133-F134)&gt;0.25,ABS(F133-F132)&gt;ABS(F134-F132)))</f>
        <v>0</v>
      </c>
      <c r="I133" s="119"/>
      <c r="J133" s="119"/>
      <c r="K133" s="119"/>
      <c r="L133" s="119"/>
      <c r="M133" s="122"/>
      <c r="N133" s="122"/>
      <c r="O133" s="124"/>
      <c r="P133" s="9"/>
    </row>
    <row r="134" spans="1:16" ht="13.5" thickBot="1">
      <c r="A134" s="10"/>
      <c r="B134" s="111"/>
      <c r="C134" s="49">
        <v>3</v>
      </c>
      <c r="D134" s="127"/>
      <c r="E134" s="117"/>
      <c r="F134" s="71"/>
      <c r="G134" s="78"/>
      <c r="H134" s="82" t="b">
        <f>OR(AND(ABS(F134-F132)&gt;0.25,ABS(F134-F133)&gt;0.25),AND(ABS(F134-F132)&gt;0.25,ABS(F134-F133)&gt;ABS(F132-F133)),AND(ABS(F134-F133)&gt;0.25,ABS(F134-F132)&gt;ABS(F133-F132)))</f>
        <v>0</v>
      </c>
      <c r="I134" s="128"/>
      <c r="J134" s="128"/>
      <c r="K134" s="128"/>
      <c r="L134" s="128"/>
      <c r="M134" s="130"/>
      <c r="N134" s="130"/>
      <c r="O134" s="133"/>
      <c r="P134" s="9"/>
    </row>
    <row r="135" spans="1:16">
      <c r="A135" s="10"/>
      <c r="B135" s="109">
        <v>7</v>
      </c>
      <c r="C135" s="46">
        <v>1</v>
      </c>
      <c r="D135" s="112">
        <f>$D$79</f>
        <v>10000</v>
      </c>
      <c r="E135" s="115"/>
      <c r="F135" s="69"/>
      <c r="G135" s="76"/>
      <c r="H135" s="79" t="b">
        <f>OR(AND(ABS(F135-F136)&gt;0.25,ABS(F135-F137)&gt;0.25),AND(ABS(F135-F136)&gt;0.25,ABS(F135-F137)&gt;ABS(F136-F137)),AND(ABS(F135-F137)&gt;0.25,ABS(F135-F136)&gt;ABS(F137-F136)))</f>
        <v>0</v>
      </c>
      <c r="I135" s="118" t="e">
        <f>AVERAGE(F135:F137)</f>
        <v>#DIV/0!</v>
      </c>
      <c r="J135" s="118" t="e">
        <f t="shared" ref="J135" si="12">(I135-$E$71)/$E$69</f>
        <v>#DIV/0!</v>
      </c>
      <c r="K135" s="118" t="e">
        <f>10^J135</f>
        <v>#DIV/0!</v>
      </c>
      <c r="L135" s="118" t="e">
        <f>K135*(426/E135)</f>
        <v>#DIV/0!</v>
      </c>
      <c r="M135" s="121" t="e">
        <f>L135*D135</f>
        <v>#DIV/0!</v>
      </c>
      <c r="N135" s="121" t="e">
        <f>M135/1000</f>
        <v>#DIV/0!</v>
      </c>
      <c r="O135" s="134" t="e">
        <f>((E135*618)*(N135))*(10^-6)</f>
        <v>#DIV/0!</v>
      </c>
      <c r="P135" s="9"/>
    </row>
    <row r="136" spans="1:16">
      <c r="A136" s="10"/>
      <c r="B136" s="110"/>
      <c r="C136" s="47">
        <v>2</v>
      </c>
      <c r="D136" s="113"/>
      <c r="E136" s="116"/>
      <c r="F136" s="70"/>
      <c r="G136" s="77"/>
      <c r="H136" s="80" t="b">
        <f>OR(AND(ABS(F136-F135)&gt;0.25,ABS(F136-F137)&gt;0.25),AND(ABS(F136-F135)&gt;0.25,ABS(F136-F137)&gt;ABS(F135-F137)),AND(ABS(F136-F137)&gt;0.25,ABS(F136-F135)&gt;ABS(F137-F135)))</f>
        <v>0</v>
      </c>
      <c r="I136" s="119"/>
      <c r="J136" s="119"/>
      <c r="K136" s="119"/>
      <c r="L136" s="119"/>
      <c r="M136" s="122"/>
      <c r="N136" s="122"/>
      <c r="O136" s="124"/>
      <c r="P136" s="9"/>
    </row>
    <row r="137" spans="1:16">
      <c r="A137" s="10"/>
      <c r="B137" s="110"/>
      <c r="C137" s="48">
        <v>3</v>
      </c>
      <c r="D137" s="114"/>
      <c r="E137" s="116"/>
      <c r="F137" s="70"/>
      <c r="G137" s="77"/>
      <c r="H137" s="81" t="b">
        <f>OR(AND(ABS(F137-F135)&gt;0.25,ABS(F137-F136)&gt;0.25),AND(ABS(F137-F135)&gt;0.25,ABS(F137-F136)&gt;ABS(F135-F136)),AND(ABS(F137-F136)&gt;0.25,ABS(F137-F135)&gt;ABS(F136-F135)))</f>
        <v>0</v>
      </c>
      <c r="I137" s="120"/>
      <c r="J137" s="119"/>
      <c r="K137" s="120"/>
      <c r="L137" s="120"/>
      <c r="M137" s="123"/>
      <c r="N137" s="123"/>
      <c r="O137" s="124"/>
      <c r="P137" s="9"/>
    </row>
    <row r="138" spans="1:16">
      <c r="A138" s="10"/>
      <c r="B138" s="110"/>
      <c r="C138" s="47">
        <v>1</v>
      </c>
      <c r="D138" s="126">
        <f>$D$80</f>
        <v>100000</v>
      </c>
      <c r="E138" s="116"/>
      <c r="F138" s="70"/>
      <c r="G138" s="77"/>
      <c r="H138" s="80" t="b">
        <f>OR(AND(ABS(F138-F139)&gt;0.25,ABS(F138-F140)&gt;0.25),AND(ABS(F138-F139)&gt;0.25,ABS(F138-F140)&gt;ABS(F139-F140)),AND(ABS(F138-F140)&gt;0.25,ABS(F138-F139)&gt;ABS(F140-F139)))</f>
        <v>0</v>
      </c>
      <c r="I138" s="119" t="e">
        <f>AVERAGE(F138:F140)</f>
        <v>#DIV/0!</v>
      </c>
      <c r="J138" s="129" t="e">
        <f t="shared" ref="J138" si="13">(I138-$E$71)/$E$69</f>
        <v>#DIV/0!</v>
      </c>
      <c r="K138" s="119" t="e">
        <f>10^J138</f>
        <v>#DIV/0!</v>
      </c>
      <c r="L138" s="119" t="e">
        <f>K138*(426/E135)</f>
        <v>#DIV/0!</v>
      </c>
      <c r="M138" s="122" t="e">
        <f>L138*D138</f>
        <v>#DIV/0!</v>
      </c>
      <c r="N138" s="122" t="e">
        <f>M138/1000</f>
        <v>#DIV/0!</v>
      </c>
      <c r="O138" s="132" t="e">
        <f>((E135*618)*(N138))*(10^-6)</f>
        <v>#DIV/0!</v>
      </c>
      <c r="P138" s="9"/>
    </row>
    <row r="139" spans="1:16">
      <c r="A139" s="10"/>
      <c r="B139" s="110"/>
      <c r="C139" s="47">
        <v>2</v>
      </c>
      <c r="D139" s="126"/>
      <c r="E139" s="116"/>
      <c r="F139" s="70"/>
      <c r="G139" s="77"/>
      <c r="H139" s="80" t="b">
        <f>OR(AND(ABS(F139-F138)&gt;0.25,ABS(F139-F140)&gt;0.25),AND(ABS(F139-F138)&gt;0.25,ABS(F139-F140)&gt;ABS(F138-F140)),AND(ABS(F139-F140)&gt;0.25,ABS(F139-F138)&gt;ABS(F140-F138)))</f>
        <v>0</v>
      </c>
      <c r="I139" s="119"/>
      <c r="J139" s="119"/>
      <c r="K139" s="119"/>
      <c r="L139" s="119"/>
      <c r="M139" s="122"/>
      <c r="N139" s="122"/>
      <c r="O139" s="124"/>
      <c r="P139" s="9"/>
    </row>
    <row r="140" spans="1:16" ht="13.5" thickBot="1">
      <c r="A140" s="10"/>
      <c r="B140" s="137"/>
      <c r="C140" s="50">
        <v>3</v>
      </c>
      <c r="D140" s="127"/>
      <c r="E140" s="138"/>
      <c r="F140" s="72"/>
      <c r="G140" s="77"/>
      <c r="H140" s="83" t="b">
        <f>OR(AND(ABS(F140-F138)&gt;0.25,ABS(F140-F139)&gt;0.25),AND(ABS(F140-F138)&gt;0.25,ABS(F140-F139)&gt;ABS(F138-F139)),AND(ABS(F140-F139)&gt;0.25,ABS(F140-F138)&gt;ABS(F139-F138)))</f>
        <v>0</v>
      </c>
      <c r="I140" s="139"/>
      <c r="J140" s="139"/>
      <c r="K140" s="139"/>
      <c r="L140" s="139"/>
      <c r="M140" s="140"/>
      <c r="N140" s="140"/>
      <c r="O140" s="125"/>
      <c r="P140" s="9"/>
    </row>
    <row r="141" spans="1:16">
      <c r="A141" s="10"/>
      <c r="B141" s="143">
        <v>8</v>
      </c>
      <c r="C141" s="51">
        <v>1</v>
      </c>
      <c r="D141" s="112">
        <f>$D$79</f>
        <v>10000</v>
      </c>
      <c r="E141" s="142"/>
      <c r="F141" s="73"/>
      <c r="G141" s="77"/>
      <c r="H141" s="84" t="b">
        <f>OR(AND(ABS(F141-F142)&gt;0.25,ABS(F141-F143)&gt;0.25),AND(ABS(F141-F142)&gt;0.25,ABS(F141-F143)&gt;ABS(F142-F143)),AND(ABS(F141-F143)&gt;0.25,ABS(F141-F142)&gt;ABS(F143-F142)))</f>
        <v>0</v>
      </c>
      <c r="I141" s="129" t="e">
        <f>AVERAGE(F141:F143)</f>
        <v>#DIV/0!</v>
      </c>
      <c r="J141" s="129" t="e">
        <f t="shared" ref="J141" si="14">(I141-$E$71)/$E$69</f>
        <v>#DIV/0!</v>
      </c>
      <c r="K141" s="129" t="e">
        <f>10^J141</f>
        <v>#DIV/0!</v>
      </c>
      <c r="L141" s="129" t="e">
        <f>K141*(426/E141)</f>
        <v>#DIV/0!</v>
      </c>
      <c r="M141" s="141" t="e">
        <f>L141*D141</f>
        <v>#DIV/0!</v>
      </c>
      <c r="N141" s="141" t="e">
        <f>M141/1000</f>
        <v>#DIV/0!</v>
      </c>
      <c r="O141" s="132" t="e">
        <f>((E141*618)*(N141))*(10^-6)</f>
        <v>#DIV/0!</v>
      </c>
      <c r="P141" s="9"/>
    </row>
    <row r="142" spans="1:16">
      <c r="A142" s="10"/>
      <c r="B142" s="110"/>
      <c r="C142" s="47">
        <v>2</v>
      </c>
      <c r="D142" s="113"/>
      <c r="E142" s="116"/>
      <c r="F142" s="70"/>
      <c r="G142" s="77"/>
      <c r="H142" s="80" t="b">
        <f>OR(AND(ABS(F142-F141)&gt;0.25,ABS(F142-F143)&gt;0.25),AND(ABS(F142-F141)&gt;0.25,ABS(F142-F143)&gt;ABS(F141-F143)),AND(ABS(F142-F143)&gt;0.25,ABS(F142-F141)&gt;ABS(F143-F141)))</f>
        <v>0</v>
      </c>
      <c r="I142" s="119"/>
      <c r="J142" s="119"/>
      <c r="K142" s="119"/>
      <c r="L142" s="119"/>
      <c r="M142" s="122"/>
      <c r="N142" s="122"/>
      <c r="O142" s="124"/>
      <c r="P142" s="9"/>
    </row>
    <row r="143" spans="1:16">
      <c r="A143" s="10"/>
      <c r="B143" s="110"/>
      <c r="C143" s="48">
        <v>3</v>
      </c>
      <c r="D143" s="114"/>
      <c r="E143" s="116"/>
      <c r="F143" s="70"/>
      <c r="G143" s="77"/>
      <c r="H143" s="81" t="b">
        <f>OR(AND(ABS(F143-F141)&gt;0.25,ABS(F143-F142)&gt;0.25),AND(ABS(F143-F141)&gt;0.25,ABS(F143-F142)&gt;ABS(F141-F142)),AND(ABS(F143-F142)&gt;0.25,ABS(F143-F141)&gt;ABS(F142-F141)))</f>
        <v>0</v>
      </c>
      <c r="I143" s="120"/>
      <c r="J143" s="119"/>
      <c r="K143" s="120"/>
      <c r="L143" s="120"/>
      <c r="M143" s="123"/>
      <c r="N143" s="123"/>
      <c r="O143" s="124"/>
      <c r="P143" s="9"/>
    </row>
    <row r="144" spans="1:16">
      <c r="A144" s="10"/>
      <c r="B144" s="110"/>
      <c r="C144" s="47">
        <v>1</v>
      </c>
      <c r="D144" s="126">
        <f>$D$80</f>
        <v>100000</v>
      </c>
      <c r="E144" s="116"/>
      <c r="F144" s="70"/>
      <c r="G144" s="77"/>
      <c r="H144" s="80" t="b">
        <f>OR(AND(ABS(F144-F145)&gt;0.25,ABS(F144-F146)&gt;0.25),AND(ABS(F144-F145)&gt;0.25,ABS(F144-F146)&gt;ABS(F145-F146)),AND(ABS(F144-F146)&gt;0.25,ABS(F144-F145)&gt;ABS(F146-F145)))</f>
        <v>0</v>
      </c>
      <c r="I144" s="119" t="e">
        <f>AVERAGE(F144:F146)</f>
        <v>#DIV/0!</v>
      </c>
      <c r="J144" s="129" t="e">
        <f t="shared" ref="J144" si="15">(I144-$E$71)/$E$69</f>
        <v>#DIV/0!</v>
      </c>
      <c r="K144" s="119" t="e">
        <f>10^J144</f>
        <v>#DIV/0!</v>
      </c>
      <c r="L144" s="119" t="e">
        <f>K144*(426/E141)</f>
        <v>#DIV/0!</v>
      </c>
      <c r="M144" s="122" t="e">
        <f>L144*D144</f>
        <v>#DIV/0!</v>
      </c>
      <c r="N144" s="122" t="e">
        <f>M144/1000</f>
        <v>#DIV/0!</v>
      </c>
      <c r="O144" s="132" t="e">
        <f>((E141*618)*(N144))*(10^-6)</f>
        <v>#DIV/0!</v>
      </c>
      <c r="P144" s="9"/>
    </row>
    <row r="145" spans="1:16">
      <c r="A145" s="10"/>
      <c r="B145" s="110"/>
      <c r="C145" s="47">
        <v>2</v>
      </c>
      <c r="D145" s="126"/>
      <c r="E145" s="116"/>
      <c r="F145" s="70"/>
      <c r="G145" s="77"/>
      <c r="H145" s="80" t="b">
        <f>OR(AND(ABS(F145-F144)&gt;0.25,ABS(F145-F146)&gt;0.25),AND(ABS(F145-F144)&gt;0.25,ABS(F145-F146)&gt;ABS(F144-F146)),AND(ABS(F145-F146)&gt;0.25,ABS(F145-F144)&gt;ABS(F146-F144)))</f>
        <v>0</v>
      </c>
      <c r="I145" s="119"/>
      <c r="J145" s="119"/>
      <c r="K145" s="119"/>
      <c r="L145" s="119"/>
      <c r="M145" s="122"/>
      <c r="N145" s="122"/>
      <c r="O145" s="124"/>
      <c r="P145" s="9"/>
    </row>
    <row r="146" spans="1:16" ht="13.5" thickBot="1">
      <c r="A146" s="10"/>
      <c r="B146" s="111"/>
      <c r="C146" s="49">
        <v>3</v>
      </c>
      <c r="D146" s="127"/>
      <c r="E146" s="117"/>
      <c r="F146" s="71"/>
      <c r="G146" s="78"/>
      <c r="H146" s="82" t="b">
        <f>OR(AND(ABS(F146-F144)&gt;0.25,ABS(F146-F145)&gt;0.25),AND(ABS(F146-F144)&gt;0.25,ABS(F146-F145)&gt;ABS(F144-F145)),AND(ABS(F146-F145)&gt;0.25,ABS(F146-F144)&gt;ABS(F145-F144)))</f>
        <v>0</v>
      </c>
      <c r="I146" s="128"/>
      <c r="J146" s="128"/>
      <c r="K146" s="128"/>
      <c r="L146" s="128"/>
      <c r="M146" s="130"/>
      <c r="N146" s="130"/>
      <c r="O146" s="133"/>
      <c r="P146" s="9"/>
    </row>
    <row r="147" spans="1:16">
      <c r="A147" s="10"/>
      <c r="B147" s="109">
        <v>9</v>
      </c>
      <c r="C147" s="46">
        <v>1</v>
      </c>
      <c r="D147" s="112">
        <f>$D$79</f>
        <v>10000</v>
      </c>
      <c r="E147" s="115"/>
      <c r="F147" s="69"/>
      <c r="G147" s="76"/>
      <c r="H147" s="79" t="b">
        <f>OR(AND(ABS(F147-F148)&gt;0.25,ABS(F147-F149)&gt;0.25),AND(ABS(F147-F148)&gt;0.25,ABS(F147-F149)&gt;ABS(F148-F149)),AND(ABS(F147-F149)&gt;0.25,ABS(F147-F148)&gt;ABS(F149-F148)))</f>
        <v>0</v>
      </c>
      <c r="I147" s="118" t="e">
        <f>AVERAGE(F147:F149)</f>
        <v>#DIV/0!</v>
      </c>
      <c r="J147" s="118" t="e">
        <f t="shared" ref="J147" si="16">(I147-$E$71)/$E$69</f>
        <v>#DIV/0!</v>
      </c>
      <c r="K147" s="118" t="e">
        <f>10^J147</f>
        <v>#DIV/0!</v>
      </c>
      <c r="L147" s="118" t="e">
        <f>K147*(426/E147)</f>
        <v>#DIV/0!</v>
      </c>
      <c r="M147" s="121" t="e">
        <f>L147*D147</f>
        <v>#DIV/0!</v>
      </c>
      <c r="N147" s="121" t="e">
        <f>M147/1000</f>
        <v>#DIV/0!</v>
      </c>
      <c r="O147" s="134" t="e">
        <f>((E147*618)*(N147))*(10^-6)</f>
        <v>#DIV/0!</v>
      </c>
      <c r="P147" s="9"/>
    </row>
    <row r="148" spans="1:16">
      <c r="A148" s="10"/>
      <c r="B148" s="110"/>
      <c r="C148" s="47">
        <v>2</v>
      </c>
      <c r="D148" s="113"/>
      <c r="E148" s="116"/>
      <c r="F148" s="70"/>
      <c r="G148" s="77"/>
      <c r="H148" s="80" t="b">
        <f>OR(AND(ABS(F148-F147)&gt;0.25,ABS(F148-F149)&gt;0.25),AND(ABS(F148-F147)&gt;0.25,ABS(F148-F149)&gt;ABS(F147-F149)),AND(ABS(F148-F149)&gt;0.25,ABS(F148-F147)&gt;ABS(F149-F147)))</f>
        <v>0</v>
      </c>
      <c r="I148" s="119"/>
      <c r="J148" s="119"/>
      <c r="K148" s="119"/>
      <c r="L148" s="119"/>
      <c r="M148" s="122"/>
      <c r="N148" s="122"/>
      <c r="O148" s="124"/>
      <c r="P148" s="9"/>
    </row>
    <row r="149" spans="1:16">
      <c r="A149" s="10"/>
      <c r="B149" s="110"/>
      <c r="C149" s="48">
        <v>3</v>
      </c>
      <c r="D149" s="114"/>
      <c r="E149" s="116"/>
      <c r="F149" s="70"/>
      <c r="G149" s="77"/>
      <c r="H149" s="81" t="b">
        <f>OR(AND(ABS(F149-F147)&gt;0.25,ABS(F149-F148)&gt;0.25),AND(ABS(F149-F147)&gt;0.25,ABS(F149-F148)&gt;ABS(F147-F148)),AND(ABS(F149-F148)&gt;0.25,ABS(F149-F147)&gt;ABS(F148-F147)))</f>
        <v>0</v>
      </c>
      <c r="I149" s="120"/>
      <c r="J149" s="119"/>
      <c r="K149" s="120"/>
      <c r="L149" s="120"/>
      <c r="M149" s="123"/>
      <c r="N149" s="123"/>
      <c r="O149" s="124"/>
      <c r="P149" s="9"/>
    </row>
    <row r="150" spans="1:16">
      <c r="A150" s="10"/>
      <c r="B150" s="110"/>
      <c r="C150" s="47">
        <v>1</v>
      </c>
      <c r="D150" s="126">
        <f>$D$80</f>
        <v>100000</v>
      </c>
      <c r="E150" s="116"/>
      <c r="F150" s="70"/>
      <c r="G150" s="77"/>
      <c r="H150" s="80" t="b">
        <f>OR(AND(ABS(F150-F151)&gt;0.25,ABS(F150-F152)&gt;0.25),AND(ABS(F150-F151)&gt;0.25,ABS(F150-F152)&gt;ABS(F151-F152)),AND(ABS(F150-F152)&gt;0.25,ABS(F150-F151)&gt;ABS(F152-F151)))</f>
        <v>0</v>
      </c>
      <c r="I150" s="119" t="e">
        <f>AVERAGE(F150:F152)</f>
        <v>#DIV/0!</v>
      </c>
      <c r="J150" s="129" t="e">
        <f t="shared" ref="J150" si="17">(I150-$E$71)/$E$69</f>
        <v>#DIV/0!</v>
      </c>
      <c r="K150" s="119" t="e">
        <f>10^J150</f>
        <v>#DIV/0!</v>
      </c>
      <c r="L150" s="119" t="e">
        <f>K150*(426/E147)</f>
        <v>#DIV/0!</v>
      </c>
      <c r="M150" s="122" t="e">
        <f>L150*D150</f>
        <v>#DIV/0!</v>
      </c>
      <c r="N150" s="122" t="e">
        <f>M150/1000</f>
        <v>#DIV/0!</v>
      </c>
      <c r="O150" s="132" t="e">
        <f>((E147*618)*(N150))*(10^-6)</f>
        <v>#DIV/0!</v>
      </c>
      <c r="P150" s="9"/>
    </row>
    <row r="151" spans="1:16">
      <c r="A151" s="10"/>
      <c r="B151" s="110"/>
      <c r="C151" s="47">
        <v>2</v>
      </c>
      <c r="D151" s="126"/>
      <c r="E151" s="116"/>
      <c r="F151" s="70"/>
      <c r="G151" s="77"/>
      <c r="H151" s="80" t="b">
        <f>OR(AND(ABS(F151-F150)&gt;0.25,ABS(F151-F152)&gt;0.25),AND(ABS(F151-F150)&gt;0.25,ABS(F151-F152)&gt;ABS(F150-F152)),AND(ABS(F151-F152)&gt;0.25,ABS(F151-F150)&gt;ABS(F152-F150)))</f>
        <v>0</v>
      </c>
      <c r="I151" s="119"/>
      <c r="J151" s="119"/>
      <c r="K151" s="119"/>
      <c r="L151" s="119"/>
      <c r="M151" s="122"/>
      <c r="N151" s="122"/>
      <c r="O151" s="124"/>
      <c r="P151" s="9"/>
    </row>
    <row r="152" spans="1:16" ht="13.5" thickBot="1">
      <c r="A152" s="10"/>
      <c r="B152" s="111"/>
      <c r="C152" s="49">
        <v>3</v>
      </c>
      <c r="D152" s="127"/>
      <c r="E152" s="117"/>
      <c r="F152" s="71"/>
      <c r="G152" s="78"/>
      <c r="H152" s="82" t="b">
        <f>OR(AND(ABS(F152-F150)&gt;0.25,ABS(F152-F151)&gt;0.25),AND(ABS(F152-F150)&gt;0.25,ABS(F152-F151)&gt;ABS(F150-F151)),AND(ABS(F152-F151)&gt;0.25,ABS(F152-F150)&gt;ABS(F151-F150)))</f>
        <v>0</v>
      </c>
      <c r="I152" s="128"/>
      <c r="J152" s="128"/>
      <c r="K152" s="128"/>
      <c r="L152" s="128"/>
      <c r="M152" s="130"/>
      <c r="N152" s="130"/>
      <c r="O152" s="133"/>
      <c r="P152" s="9"/>
    </row>
    <row r="153" spans="1:16">
      <c r="A153" s="10"/>
      <c r="B153" s="109">
        <v>10</v>
      </c>
      <c r="C153" s="46">
        <v>1</v>
      </c>
      <c r="D153" s="112">
        <f>$D$79</f>
        <v>10000</v>
      </c>
      <c r="E153" s="115"/>
      <c r="F153" s="69"/>
      <c r="G153" s="76"/>
      <c r="H153" s="79" t="b">
        <f>OR(AND(ABS(F153-F154)&gt;0.25,ABS(F153-F155)&gt;0.25),AND(ABS(F153-F154)&gt;0.25,ABS(F153-F155)&gt;ABS(F154-F155)),AND(ABS(F153-F155)&gt;0.25,ABS(F153-F154)&gt;ABS(F155-F154)))</f>
        <v>0</v>
      </c>
      <c r="I153" s="118" t="e">
        <f>AVERAGE(F153:F155)</f>
        <v>#DIV/0!</v>
      </c>
      <c r="J153" s="118" t="e">
        <f t="shared" ref="J153" si="18">(I153-$E$71)/$E$69</f>
        <v>#DIV/0!</v>
      </c>
      <c r="K153" s="118" t="e">
        <f>10^J153</f>
        <v>#DIV/0!</v>
      </c>
      <c r="L153" s="118" t="e">
        <f>K153*(426/E153)</f>
        <v>#DIV/0!</v>
      </c>
      <c r="M153" s="121" t="e">
        <f>L153*D153</f>
        <v>#DIV/0!</v>
      </c>
      <c r="N153" s="121" t="e">
        <f>M153/1000</f>
        <v>#DIV/0!</v>
      </c>
      <c r="O153" s="134" t="e">
        <f>((E153*618)*(N153))*(10^-6)</f>
        <v>#DIV/0!</v>
      </c>
      <c r="P153" s="9"/>
    </row>
    <row r="154" spans="1:16">
      <c r="A154" s="10"/>
      <c r="B154" s="110"/>
      <c r="C154" s="47">
        <v>2</v>
      </c>
      <c r="D154" s="113"/>
      <c r="E154" s="116"/>
      <c r="F154" s="70"/>
      <c r="G154" s="77"/>
      <c r="H154" s="80" t="b">
        <f>OR(AND(ABS(F154-F153)&gt;0.25,ABS(F154-F155)&gt;0.25),AND(ABS(F154-F153)&gt;0.25,ABS(F154-F155)&gt;ABS(F153-F155)),AND(ABS(F154-F155)&gt;0.25,ABS(F154-F153)&gt;ABS(F155-F153)))</f>
        <v>0</v>
      </c>
      <c r="I154" s="119"/>
      <c r="J154" s="119"/>
      <c r="K154" s="119"/>
      <c r="L154" s="119"/>
      <c r="M154" s="122"/>
      <c r="N154" s="122"/>
      <c r="O154" s="124"/>
      <c r="P154" s="9"/>
    </row>
    <row r="155" spans="1:16">
      <c r="A155" s="10"/>
      <c r="B155" s="110"/>
      <c r="C155" s="48">
        <v>3</v>
      </c>
      <c r="D155" s="114"/>
      <c r="E155" s="116"/>
      <c r="F155" s="70"/>
      <c r="G155" s="77"/>
      <c r="H155" s="81" t="b">
        <f>OR(AND(ABS(F155-F153)&gt;0.25,ABS(F155-F154)&gt;0.25),AND(ABS(F155-F153)&gt;0.25,ABS(F155-F154)&gt;ABS(F153-F154)),AND(ABS(F155-F154)&gt;0.25,ABS(F155-F153)&gt;ABS(F154-F153)))</f>
        <v>0</v>
      </c>
      <c r="I155" s="119"/>
      <c r="J155" s="119"/>
      <c r="K155" s="119"/>
      <c r="L155" s="119"/>
      <c r="M155" s="122"/>
      <c r="N155" s="122"/>
      <c r="O155" s="124"/>
      <c r="P155" s="9"/>
    </row>
    <row r="156" spans="1:16">
      <c r="A156" s="10"/>
      <c r="B156" s="110"/>
      <c r="C156" s="47">
        <v>1</v>
      </c>
      <c r="D156" s="126">
        <f>$D$80</f>
        <v>100000</v>
      </c>
      <c r="E156" s="116"/>
      <c r="F156" s="70"/>
      <c r="G156" s="77"/>
      <c r="H156" s="80" t="b">
        <f>OR(AND(ABS(F156-F157)&gt;0.25,ABS(F156-F158)&gt;0.25),AND(ABS(F156-F157)&gt;0.25,ABS(F156-F158)&gt;ABS(F157-F158)),AND(ABS(F156-F158)&gt;0.25,ABS(F156-F157)&gt;ABS(F158-F157)))</f>
        <v>0</v>
      </c>
      <c r="I156" s="129" t="e">
        <f>AVERAGE(F156:F158)</f>
        <v>#DIV/0!</v>
      </c>
      <c r="J156" s="129" t="e">
        <f t="shared" ref="J156" si="19">(I156-$E$71)/$E$69</f>
        <v>#DIV/0!</v>
      </c>
      <c r="K156" s="129" t="e">
        <f>10^J156</f>
        <v>#DIV/0!</v>
      </c>
      <c r="L156" s="129" t="e">
        <f>K156*(426/E153)</f>
        <v>#DIV/0!</v>
      </c>
      <c r="M156" s="141" t="e">
        <f>L156*D156</f>
        <v>#DIV/0!</v>
      </c>
      <c r="N156" s="141" t="e">
        <f>M156/1000</f>
        <v>#DIV/0!</v>
      </c>
      <c r="O156" s="132" t="e">
        <f>((E153*618)*(N156))*(10^-6)</f>
        <v>#DIV/0!</v>
      </c>
      <c r="P156" s="9"/>
    </row>
    <row r="157" spans="1:16">
      <c r="A157" s="10"/>
      <c r="B157" s="110"/>
      <c r="C157" s="47">
        <v>2</v>
      </c>
      <c r="D157" s="126"/>
      <c r="E157" s="116"/>
      <c r="F157" s="70"/>
      <c r="G157" s="77"/>
      <c r="H157" s="80" t="b">
        <f>OR(AND(ABS(F157-F156)&gt;0.25,ABS(F157-F158)&gt;0.25),AND(ABS(F157-F156)&gt;0.25,ABS(F157-F158)&gt;ABS(F156-F158)),AND(ABS(F157-F158)&gt;0.25,ABS(F157-F156)&gt;ABS(F158-F156)))</f>
        <v>0</v>
      </c>
      <c r="I157" s="119"/>
      <c r="J157" s="119"/>
      <c r="K157" s="119"/>
      <c r="L157" s="119"/>
      <c r="M157" s="122"/>
      <c r="N157" s="122"/>
      <c r="O157" s="124"/>
      <c r="P157" s="9"/>
    </row>
    <row r="158" spans="1:16" ht="13.5" thickBot="1">
      <c r="A158" s="10"/>
      <c r="B158" s="111"/>
      <c r="C158" s="49">
        <v>3</v>
      </c>
      <c r="D158" s="127"/>
      <c r="E158" s="117"/>
      <c r="F158" s="71"/>
      <c r="G158" s="78"/>
      <c r="H158" s="82" t="b">
        <f>OR(AND(ABS(F158-F156)&gt;0.25,ABS(F158-F157)&gt;0.25),AND(ABS(F158-F156)&gt;0.25,ABS(F158-F157)&gt;ABS(F156-F157)),AND(ABS(F158-F157)&gt;0.25,ABS(F158-F156)&gt;ABS(F157-F156)))</f>
        <v>0</v>
      </c>
      <c r="I158" s="128"/>
      <c r="J158" s="128"/>
      <c r="K158" s="128"/>
      <c r="L158" s="128"/>
      <c r="M158" s="130"/>
      <c r="N158" s="130"/>
      <c r="O158" s="133"/>
      <c r="P158" s="9"/>
    </row>
    <row r="159" spans="1:16">
      <c r="A159" s="10"/>
      <c r="B159" s="109">
        <v>11</v>
      </c>
      <c r="C159" s="46">
        <v>1</v>
      </c>
      <c r="D159" s="112">
        <f>$D$79</f>
        <v>10000</v>
      </c>
      <c r="E159" s="115"/>
      <c r="F159" s="69"/>
      <c r="G159" s="76"/>
      <c r="H159" s="79" t="b">
        <f>OR(AND(ABS(F159-F160)&gt;0.25,ABS(F159-F161)&gt;0.25),AND(ABS(F159-F160)&gt;0.25,ABS(F159-F161)&gt;ABS(F160-F161)),AND(ABS(F159-F161)&gt;0.25,ABS(F159-F160)&gt;ABS(F161-F160)))</f>
        <v>0</v>
      </c>
      <c r="I159" s="118" t="e">
        <f>AVERAGE(F159:F161)</f>
        <v>#DIV/0!</v>
      </c>
      <c r="J159" s="118" t="e">
        <f t="shared" ref="J159" si="20">(I159-$E$71)/$E$69</f>
        <v>#DIV/0!</v>
      </c>
      <c r="K159" s="118" t="e">
        <f>10^J159</f>
        <v>#DIV/0!</v>
      </c>
      <c r="L159" s="118" t="e">
        <f>K159*(426/E159)</f>
        <v>#DIV/0!</v>
      </c>
      <c r="M159" s="121" t="e">
        <f>L159*D159</f>
        <v>#DIV/0!</v>
      </c>
      <c r="N159" s="121" t="e">
        <f>M159/1000</f>
        <v>#DIV/0!</v>
      </c>
      <c r="O159" s="134" t="e">
        <f>((E159*618)*(N159))*(10^-6)</f>
        <v>#DIV/0!</v>
      </c>
      <c r="P159" s="9"/>
    </row>
    <row r="160" spans="1:16">
      <c r="A160" s="10"/>
      <c r="B160" s="110"/>
      <c r="C160" s="47">
        <v>2</v>
      </c>
      <c r="D160" s="113"/>
      <c r="E160" s="116"/>
      <c r="F160" s="70"/>
      <c r="G160" s="77"/>
      <c r="H160" s="80" t="b">
        <f>OR(AND(ABS(F160-F159)&gt;0.25,ABS(F160-F161)&gt;0.25),AND(ABS(F160-F159)&gt;0.25,ABS(F160-F161)&gt;ABS(F159-F161)),AND(ABS(F160-F161)&gt;0.25,ABS(F160-F159)&gt;ABS(F161-F159)))</f>
        <v>0</v>
      </c>
      <c r="I160" s="119"/>
      <c r="J160" s="119"/>
      <c r="K160" s="119"/>
      <c r="L160" s="119"/>
      <c r="M160" s="122"/>
      <c r="N160" s="122"/>
      <c r="O160" s="124"/>
      <c r="P160" s="9"/>
    </row>
    <row r="161" spans="1:16">
      <c r="A161" s="10"/>
      <c r="B161" s="110"/>
      <c r="C161" s="48">
        <v>3</v>
      </c>
      <c r="D161" s="114"/>
      <c r="E161" s="116"/>
      <c r="F161" s="70"/>
      <c r="G161" s="77"/>
      <c r="H161" s="81" t="b">
        <f>OR(AND(ABS(F161-F159)&gt;0.25,ABS(F161-F160)&gt;0.25),AND(ABS(F161-F159)&gt;0.25,ABS(F161-F160)&gt;ABS(F159-F160)),AND(ABS(F161-F160)&gt;0.25,ABS(F161-F159)&gt;ABS(F160-F159)))</f>
        <v>0</v>
      </c>
      <c r="I161" s="120"/>
      <c r="J161" s="119"/>
      <c r="K161" s="120"/>
      <c r="L161" s="120"/>
      <c r="M161" s="123"/>
      <c r="N161" s="123"/>
      <c r="O161" s="124"/>
      <c r="P161" s="9"/>
    </row>
    <row r="162" spans="1:16">
      <c r="A162" s="10"/>
      <c r="B162" s="110"/>
      <c r="C162" s="47">
        <v>1</v>
      </c>
      <c r="D162" s="126">
        <f>$D$80</f>
        <v>100000</v>
      </c>
      <c r="E162" s="116"/>
      <c r="F162" s="70"/>
      <c r="G162" s="77"/>
      <c r="H162" s="80" t="b">
        <f>OR(AND(ABS(F162-F163)&gt;0.25,ABS(F162-F164)&gt;0.25),AND(ABS(F162-F163)&gt;0.25,ABS(F162-F164)&gt;ABS(F163-F164)),AND(ABS(F162-F164)&gt;0.25,ABS(F162-F163)&gt;ABS(F164-F163)))</f>
        <v>0</v>
      </c>
      <c r="I162" s="119" t="e">
        <f>AVERAGE(F162:F164)</f>
        <v>#DIV/0!</v>
      </c>
      <c r="J162" s="129" t="e">
        <f t="shared" ref="J162" si="21">(I162-$E$71)/$E$69</f>
        <v>#DIV/0!</v>
      </c>
      <c r="K162" s="119" t="e">
        <f>10^J162</f>
        <v>#DIV/0!</v>
      </c>
      <c r="L162" s="119" t="e">
        <f>K162*(426/E159)</f>
        <v>#DIV/0!</v>
      </c>
      <c r="M162" s="122" t="e">
        <f>L162*D162</f>
        <v>#DIV/0!</v>
      </c>
      <c r="N162" s="122" t="e">
        <f>M162/1000</f>
        <v>#DIV/0!</v>
      </c>
      <c r="O162" s="132" t="e">
        <f>((E159*618)*(N162))*(10^-6)</f>
        <v>#DIV/0!</v>
      </c>
      <c r="P162" s="9"/>
    </row>
    <row r="163" spans="1:16">
      <c r="A163" s="10"/>
      <c r="B163" s="110"/>
      <c r="C163" s="47">
        <v>2</v>
      </c>
      <c r="D163" s="126"/>
      <c r="E163" s="116"/>
      <c r="F163" s="70"/>
      <c r="G163" s="77"/>
      <c r="H163" s="80" t="b">
        <f>OR(AND(ABS(F163-F162)&gt;0.25,ABS(F163-F164)&gt;0.25),AND(ABS(F163-F162)&gt;0.25,ABS(F163-F164)&gt;ABS(F162-F164)),AND(ABS(F163-F164)&gt;0.25,ABS(F163-F162)&gt;ABS(F164-F162)))</f>
        <v>0</v>
      </c>
      <c r="I163" s="119"/>
      <c r="J163" s="119"/>
      <c r="K163" s="119"/>
      <c r="L163" s="119"/>
      <c r="M163" s="122"/>
      <c r="N163" s="122"/>
      <c r="O163" s="124"/>
      <c r="P163" s="9"/>
    </row>
    <row r="164" spans="1:16" ht="13.5" thickBot="1">
      <c r="A164" s="10"/>
      <c r="B164" s="111"/>
      <c r="C164" s="49">
        <v>3</v>
      </c>
      <c r="D164" s="127"/>
      <c r="E164" s="117"/>
      <c r="F164" s="71"/>
      <c r="G164" s="78"/>
      <c r="H164" s="82" t="b">
        <f>OR(AND(ABS(F164-F162)&gt;0.25,ABS(F164-F163)&gt;0.25),AND(ABS(F164-F162)&gt;0.25,ABS(F164-F163)&gt;ABS(F162-F163)),AND(ABS(F164-F163)&gt;0.25,ABS(F164-F162)&gt;ABS(F163-F162)))</f>
        <v>0</v>
      </c>
      <c r="I164" s="128"/>
      <c r="J164" s="128"/>
      <c r="K164" s="128"/>
      <c r="L164" s="128"/>
      <c r="M164" s="130"/>
      <c r="N164" s="130"/>
      <c r="O164" s="133"/>
      <c r="P164" s="9"/>
    </row>
    <row r="165" spans="1:16">
      <c r="A165" s="10"/>
      <c r="B165" s="109">
        <v>12</v>
      </c>
      <c r="C165" s="46">
        <v>1</v>
      </c>
      <c r="D165" s="112">
        <f>$D$79</f>
        <v>10000</v>
      </c>
      <c r="E165" s="115"/>
      <c r="F165" s="69"/>
      <c r="G165" s="76"/>
      <c r="H165" s="79" t="b">
        <f>OR(AND(ABS(F165-F166)&gt;0.25,ABS(F165-F167)&gt;0.25),AND(ABS(F165-F166)&gt;0.25,ABS(F165-F167)&gt;ABS(F166-F167)),AND(ABS(F165-F167)&gt;0.25,ABS(F165-F166)&gt;ABS(F167-F166)))</f>
        <v>0</v>
      </c>
      <c r="I165" s="118" t="e">
        <f>AVERAGE(F165:F167)</f>
        <v>#DIV/0!</v>
      </c>
      <c r="J165" s="118" t="e">
        <f t="shared" ref="J165" si="22">(I165-$E$71)/$E$69</f>
        <v>#DIV/0!</v>
      </c>
      <c r="K165" s="118" t="e">
        <f>10^J165</f>
        <v>#DIV/0!</v>
      </c>
      <c r="L165" s="118" t="e">
        <f>K165*(426/E165)</f>
        <v>#DIV/0!</v>
      </c>
      <c r="M165" s="121" t="e">
        <f>L165*D165</f>
        <v>#DIV/0!</v>
      </c>
      <c r="N165" s="121" t="e">
        <f>M165/1000</f>
        <v>#DIV/0!</v>
      </c>
      <c r="O165" s="134" t="e">
        <f>((E165*618)*(N165))*(10^-6)</f>
        <v>#DIV/0!</v>
      </c>
      <c r="P165" s="9"/>
    </row>
    <row r="166" spans="1:16">
      <c r="A166" s="10"/>
      <c r="B166" s="110"/>
      <c r="C166" s="47">
        <v>2</v>
      </c>
      <c r="D166" s="113"/>
      <c r="E166" s="116"/>
      <c r="F166" s="70"/>
      <c r="G166" s="77"/>
      <c r="H166" s="80" t="b">
        <f>OR(AND(ABS(F166-F165)&gt;0.25,ABS(F166-F167)&gt;0.25),AND(ABS(F166-F165)&gt;0.25,ABS(F166-F167)&gt;ABS(F165-F167)),AND(ABS(F166-F167)&gt;0.25,ABS(F166-F165)&gt;ABS(F167-F165)))</f>
        <v>0</v>
      </c>
      <c r="I166" s="119"/>
      <c r="J166" s="119"/>
      <c r="K166" s="119"/>
      <c r="L166" s="119"/>
      <c r="M166" s="122"/>
      <c r="N166" s="122"/>
      <c r="O166" s="124"/>
      <c r="P166" s="9"/>
    </row>
    <row r="167" spans="1:16">
      <c r="A167" s="10"/>
      <c r="B167" s="110"/>
      <c r="C167" s="48">
        <v>3</v>
      </c>
      <c r="D167" s="114"/>
      <c r="E167" s="116"/>
      <c r="F167" s="70"/>
      <c r="G167" s="77"/>
      <c r="H167" s="81" t="b">
        <f>OR(AND(ABS(F167-F165)&gt;0.25,ABS(F167-F166)&gt;0.25),AND(ABS(F167-F165)&gt;0.25,ABS(F167-F166)&gt;ABS(F165-F166)),AND(ABS(F167-F166)&gt;0.25,ABS(F167-F165)&gt;ABS(F166-F165)))</f>
        <v>0</v>
      </c>
      <c r="I167" s="120"/>
      <c r="J167" s="119"/>
      <c r="K167" s="120"/>
      <c r="L167" s="120"/>
      <c r="M167" s="123"/>
      <c r="N167" s="123"/>
      <c r="O167" s="124"/>
      <c r="P167" s="9"/>
    </row>
    <row r="168" spans="1:16">
      <c r="A168" s="10"/>
      <c r="B168" s="110"/>
      <c r="C168" s="47">
        <v>1</v>
      </c>
      <c r="D168" s="126">
        <f>$D$80</f>
        <v>100000</v>
      </c>
      <c r="E168" s="116"/>
      <c r="F168" s="70"/>
      <c r="G168" s="77"/>
      <c r="H168" s="80" t="b">
        <f>OR(AND(ABS(F168-F169)&gt;0.25,ABS(F168-F170)&gt;0.25),AND(ABS(F168-F169)&gt;0.25,ABS(F168-F170)&gt;ABS(F169-F170)),AND(ABS(F168-F170)&gt;0.25,ABS(F168-F169)&gt;ABS(F170-F169)))</f>
        <v>0</v>
      </c>
      <c r="I168" s="119" t="e">
        <f>AVERAGE(F168:F170)</f>
        <v>#DIV/0!</v>
      </c>
      <c r="J168" s="129" t="e">
        <f t="shared" ref="J168" si="23">(I168-$E$71)/$E$69</f>
        <v>#DIV/0!</v>
      </c>
      <c r="K168" s="119" t="e">
        <f>10^J168</f>
        <v>#DIV/0!</v>
      </c>
      <c r="L168" s="119" t="e">
        <f>K168*(426/E165)</f>
        <v>#DIV/0!</v>
      </c>
      <c r="M168" s="122" t="e">
        <f>L168*D168</f>
        <v>#DIV/0!</v>
      </c>
      <c r="N168" s="122" t="e">
        <f>M168/1000</f>
        <v>#DIV/0!</v>
      </c>
      <c r="O168" s="132" t="e">
        <f>((E165*618)*(N168))*(10^-6)</f>
        <v>#DIV/0!</v>
      </c>
      <c r="P168" s="9"/>
    </row>
    <row r="169" spans="1:16">
      <c r="A169" s="10"/>
      <c r="B169" s="110"/>
      <c r="C169" s="47">
        <v>2</v>
      </c>
      <c r="D169" s="126"/>
      <c r="E169" s="116"/>
      <c r="F169" s="70"/>
      <c r="G169" s="77"/>
      <c r="H169" s="80" t="b">
        <f>OR(AND(ABS(F169-F168)&gt;0.25,ABS(F169-F170)&gt;0.25),AND(ABS(F169-F168)&gt;0.25,ABS(F169-F170)&gt;ABS(F168-F170)),AND(ABS(F169-F170)&gt;0.25,ABS(F169-F168)&gt;ABS(F170-F168)))</f>
        <v>0</v>
      </c>
      <c r="I169" s="119"/>
      <c r="J169" s="119"/>
      <c r="K169" s="119"/>
      <c r="L169" s="119"/>
      <c r="M169" s="122"/>
      <c r="N169" s="122"/>
      <c r="O169" s="124"/>
      <c r="P169" s="9"/>
    </row>
    <row r="170" spans="1:16" ht="13.5" thickBot="1">
      <c r="A170" s="10"/>
      <c r="B170" s="111"/>
      <c r="C170" s="49">
        <v>3</v>
      </c>
      <c r="D170" s="127"/>
      <c r="E170" s="117"/>
      <c r="F170" s="71"/>
      <c r="G170" s="78"/>
      <c r="H170" s="82" t="b">
        <f>OR(AND(ABS(F170-F168)&gt;0.25,ABS(F170-F169)&gt;0.25),AND(ABS(F170-F168)&gt;0.25,ABS(F170-F169)&gt;ABS(F168-F169)),AND(ABS(F170-F169)&gt;0.25,ABS(F170-F168)&gt;ABS(F169-F168)))</f>
        <v>0</v>
      </c>
      <c r="I170" s="128"/>
      <c r="J170" s="128"/>
      <c r="K170" s="128"/>
      <c r="L170" s="128"/>
      <c r="M170" s="130"/>
      <c r="N170" s="130"/>
      <c r="O170" s="133"/>
      <c r="P170" s="9"/>
    </row>
    <row r="171" spans="1:16">
      <c r="A171" s="10"/>
      <c r="B171" s="109">
        <v>13</v>
      </c>
      <c r="C171" s="46">
        <v>1</v>
      </c>
      <c r="D171" s="112">
        <f>$D$79</f>
        <v>10000</v>
      </c>
      <c r="E171" s="115"/>
      <c r="F171" s="69"/>
      <c r="G171" s="76"/>
      <c r="H171" s="79" t="b">
        <f>OR(AND(ABS(F171-F172)&gt;0.25,ABS(F171-F173)&gt;0.25),AND(ABS(F171-F172)&gt;0.25,ABS(F171-F173)&gt;ABS(F172-F173)),AND(ABS(F171-F173)&gt;0.25,ABS(F171-F172)&gt;ABS(F173-F172)))</f>
        <v>0</v>
      </c>
      <c r="I171" s="118" t="e">
        <f>AVERAGE(F171:F173)</f>
        <v>#DIV/0!</v>
      </c>
      <c r="J171" s="118" t="e">
        <f t="shared" ref="J171" si="24">(I171-$E$71)/$E$69</f>
        <v>#DIV/0!</v>
      </c>
      <c r="K171" s="118" t="e">
        <f>10^J171</f>
        <v>#DIV/0!</v>
      </c>
      <c r="L171" s="118" t="e">
        <f>K171*(426/E171)</f>
        <v>#DIV/0!</v>
      </c>
      <c r="M171" s="121" t="e">
        <f>L171*D171</f>
        <v>#DIV/0!</v>
      </c>
      <c r="N171" s="121" t="e">
        <f>M171/1000</f>
        <v>#DIV/0!</v>
      </c>
      <c r="O171" s="134" t="e">
        <f>((E171*618)*(N171))*(10^-6)</f>
        <v>#DIV/0!</v>
      </c>
      <c r="P171" s="9"/>
    </row>
    <row r="172" spans="1:16">
      <c r="A172" s="10"/>
      <c r="B172" s="110"/>
      <c r="C172" s="47">
        <v>2</v>
      </c>
      <c r="D172" s="113"/>
      <c r="E172" s="116"/>
      <c r="F172" s="70"/>
      <c r="G172" s="77"/>
      <c r="H172" s="80" t="b">
        <f>OR(AND(ABS(F172-F171)&gt;0.25,ABS(F172-F173)&gt;0.25),AND(ABS(F172-F171)&gt;0.25,ABS(F172-F173)&gt;ABS(F171-F173)),AND(ABS(F172-F173)&gt;0.25,ABS(F172-F171)&gt;ABS(F173-F171)))</f>
        <v>0</v>
      </c>
      <c r="I172" s="119"/>
      <c r="J172" s="119"/>
      <c r="K172" s="119"/>
      <c r="L172" s="119"/>
      <c r="M172" s="122"/>
      <c r="N172" s="122"/>
      <c r="O172" s="124"/>
      <c r="P172" s="9"/>
    </row>
    <row r="173" spans="1:16">
      <c r="A173" s="10"/>
      <c r="B173" s="110"/>
      <c r="C173" s="48">
        <v>3</v>
      </c>
      <c r="D173" s="114"/>
      <c r="E173" s="116"/>
      <c r="F173" s="70"/>
      <c r="G173" s="77"/>
      <c r="H173" s="81" t="b">
        <f>OR(AND(ABS(F173-F171)&gt;0.25,ABS(F173-F172)&gt;0.25),AND(ABS(F173-F171)&gt;0.25,ABS(F173-F172)&gt;ABS(F171-F172)),AND(ABS(F173-F172)&gt;0.25,ABS(F173-F171)&gt;ABS(F172-F171)))</f>
        <v>0</v>
      </c>
      <c r="I173" s="120"/>
      <c r="J173" s="119"/>
      <c r="K173" s="120"/>
      <c r="L173" s="120"/>
      <c r="M173" s="123"/>
      <c r="N173" s="123"/>
      <c r="O173" s="124"/>
      <c r="P173" s="9"/>
    </row>
    <row r="174" spans="1:16">
      <c r="A174" s="10"/>
      <c r="B174" s="110"/>
      <c r="C174" s="47">
        <v>1</v>
      </c>
      <c r="D174" s="126">
        <f>$D$80</f>
        <v>100000</v>
      </c>
      <c r="E174" s="116"/>
      <c r="F174" s="70"/>
      <c r="G174" s="77"/>
      <c r="H174" s="80" t="b">
        <f>OR(AND(ABS(F174-F175)&gt;0.25,ABS(F174-F176)&gt;0.25),AND(ABS(F174-F175)&gt;0.25,ABS(F174-F176)&gt;ABS(F175-F176)),AND(ABS(F174-F176)&gt;0.25,ABS(F174-F175)&gt;ABS(F176-F175)))</f>
        <v>0</v>
      </c>
      <c r="I174" s="119" t="e">
        <f>AVERAGE(F174:F176)</f>
        <v>#DIV/0!</v>
      </c>
      <c r="J174" s="129" t="e">
        <f t="shared" ref="J174" si="25">(I174-$E$71)/$E$69</f>
        <v>#DIV/0!</v>
      </c>
      <c r="K174" s="119" t="e">
        <f>10^J174</f>
        <v>#DIV/0!</v>
      </c>
      <c r="L174" s="119" t="e">
        <f>K174*(426/E171)</f>
        <v>#DIV/0!</v>
      </c>
      <c r="M174" s="122" t="e">
        <f>L174*D174</f>
        <v>#DIV/0!</v>
      </c>
      <c r="N174" s="122" t="e">
        <f>M174/1000</f>
        <v>#DIV/0!</v>
      </c>
      <c r="O174" s="132" t="e">
        <f>((E171*618)*(N174))*(10^-6)</f>
        <v>#DIV/0!</v>
      </c>
      <c r="P174" s="9"/>
    </row>
    <row r="175" spans="1:16">
      <c r="A175" s="10"/>
      <c r="B175" s="110"/>
      <c r="C175" s="47">
        <v>2</v>
      </c>
      <c r="D175" s="126"/>
      <c r="E175" s="116"/>
      <c r="F175" s="70"/>
      <c r="G175" s="77"/>
      <c r="H175" s="80" t="b">
        <f>OR(AND(ABS(F175-F174)&gt;0.25,ABS(F175-F176)&gt;0.25),AND(ABS(F175-F174)&gt;0.25,ABS(F175-F176)&gt;ABS(F174-F176)),AND(ABS(F175-F176)&gt;0.25,ABS(F175-F174)&gt;ABS(F176-F174)))</f>
        <v>0</v>
      </c>
      <c r="I175" s="119"/>
      <c r="J175" s="119"/>
      <c r="K175" s="119"/>
      <c r="L175" s="119"/>
      <c r="M175" s="122"/>
      <c r="N175" s="122"/>
      <c r="O175" s="124"/>
      <c r="P175" s="9"/>
    </row>
    <row r="176" spans="1:16" ht="13.5" thickBot="1">
      <c r="A176" s="10"/>
      <c r="B176" s="111"/>
      <c r="C176" s="49">
        <v>3</v>
      </c>
      <c r="D176" s="127"/>
      <c r="E176" s="117"/>
      <c r="F176" s="71"/>
      <c r="G176" s="78"/>
      <c r="H176" s="82" t="b">
        <f>OR(AND(ABS(F176-F174)&gt;0.25,ABS(F176-F175)&gt;0.25),AND(ABS(F176-F174)&gt;0.25,ABS(F176-F175)&gt;ABS(F174-F175)),AND(ABS(F176-F175)&gt;0.25,ABS(F176-F174)&gt;ABS(F175-F174)))</f>
        <v>0</v>
      </c>
      <c r="I176" s="128"/>
      <c r="J176" s="128"/>
      <c r="K176" s="128"/>
      <c r="L176" s="128"/>
      <c r="M176" s="130"/>
      <c r="N176" s="130"/>
      <c r="O176" s="133"/>
      <c r="P176" s="9"/>
    </row>
    <row r="177" spans="1:16">
      <c r="A177" s="10"/>
      <c r="B177" s="109">
        <v>14</v>
      </c>
      <c r="C177" s="46">
        <v>1</v>
      </c>
      <c r="D177" s="112">
        <f>$D$79</f>
        <v>10000</v>
      </c>
      <c r="E177" s="115"/>
      <c r="F177" s="69"/>
      <c r="G177" s="76"/>
      <c r="H177" s="79" t="b">
        <f>OR(AND(ABS(F177-F178)&gt;0.25,ABS(F177-F179)&gt;0.25),AND(ABS(F177-F178)&gt;0.25,ABS(F177-F179)&gt;ABS(F178-F179)),AND(ABS(F177-F179)&gt;0.25,ABS(F177-F178)&gt;ABS(F179-F178)))</f>
        <v>0</v>
      </c>
      <c r="I177" s="118" t="e">
        <f>AVERAGE(F177:F179)</f>
        <v>#DIV/0!</v>
      </c>
      <c r="J177" s="118" t="e">
        <f t="shared" ref="J177" si="26">(I177-$E$71)/$E$69</f>
        <v>#DIV/0!</v>
      </c>
      <c r="K177" s="118" t="e">
        <f>10^J177</f>
        <v>#DIV/0!</v>
      </c>
      <c r="L177" s="118" t="e">
        <f>K177*(426/E177)</f>
        <v>#DIV/0!</v>
      </c>
      <c r="M177" s="121" t="e">
        <f>L177*D177</f>
        <v>#DIV/0!</v>
      </c>
      <c r="N177" s="121" t="e">
        <f>M177/1000</f>
        <v>#DIV/0!</v>
      </c>
      <c r="O177" s="134" t="e">
        <f>((E177*618)*(N177))*(10^-6)</f>
        <v>#DIV/0!</v>
      </c>
      <c r="P177" s="9"/>
    </row>
    <row r="178" spans="1:16">
      <c r="A178" s="10"/>
      <c r="B178" s="110"/>
      <c r="C178" s="47">
        <v>2</v>
      </c>
      <c r="D178" s="113"/>
      <c r="E178" s="116"/>
      <c r="F178" s="70"/>
      <c r="G178" s="77"/>
      <c r="H178" s="80" t="b">
        <f>OR(AND(ABS(F178-F177)&gt;0.25,ABS(F178-F179)&gt;0.25),AND(ABS(F178-F177)&gt;0.25,ABS(F178-F179)&gt;ABS(F177-F179)),AND(ABS(F178-F179)&gt;0.25,ABS(F178-F177)&gt;ABS(F179-F177)))</f>
        <v>0</v>
      </c>
      <c r="I178" s="119"/>
      <c r="J178" s="119"/>
      <c r="K178" s="119"/>
      <c r="L178" s="119"/>
      <c r="M178" s="122"/>
      <c r="N178" s="122"/>
      <c r="O178" s="124"/>
      <c r="P178" s="9"/>
    </row>
    <row r="179" spans="1:16">
      <c r="A179" s="10"/>
      <c r="B179" s="110"/>
      <c r="C179" s="48">
        <v>3</v>
      </c>
      <c r="D179" s="114"/>
      <c r="E179" s="116"/>
      <c r="F179" s="70"/>
      <c r="G179" s="77"/>
      <c r="H179" s="81" t="b">
        <f>OR(AND(ABS(F179-F177)&gt;0.25,ABS(F179-F178)&gt;0.25),AND(ABS(F179-F177)&gt;0.25,ABS(F179-F178)&gt;ABS(F177-F178)),AND(ABS(F179-F178)&gt;0.25,ABS(F179-F177)&gt;ABS(F178-F177)))</f>
        <v>0</v>
      </c>
      <c r="I179" s="120"/>
      <c r="J179" s="119"/>
      <c r="K179" s="120"/>
      <c r="L179" s="120"/>
      <c r="M179" s="123"/>
      <c r="N179" s="123"/>
      <c r="O179" s="124"/>
      <c r="P179" s="9"/>
    </row>
    <row r="180" spans="1:16">
      <c r="A180" s="10"/>
      <c r="B180" s="110"/>
      <c r="C180" s="47">
        <v>1</v>
      </c>
      <c r="D180" s="126">
        <f>$D$80</f>
        <v>100000</v>
      </c>
      <c r="E180" s="116"/>
      <c r="F180" s="70"/>
      <c r="G180" s="77"/>
      <c r="H180" s="80" t="b">
        <f>OR(AND(ABS(F180-F181)&gt;0.25,ABS(F180-F182)&gt;0.25),AND(ABS(F180-F181)&gt;0.25,ABS(F180-F182)&gt;ABS(F181-F182)),AND(ABS(F180-F182)&gt;0.25,ABS(F180-F181)&gt;ABS(F182-F181)))</f>
        <v>0</v>
      </c>
      <c r="I180" s="119" t="e">
        <f>AVERAGE(F180:F182)</f>
        <v>#DIV/0!</v>
      </c>
      <c r="J180" s="129" t="e">
        <f t="shared" ref="J180" si="27">(I180-$E$71)/$E$69</f>
        <v>#DIV/0!</v>
      </c>
      <c r="K180" s="119" t="e">
        <f>10^J180</f>
        <v>#DIV/0!</v>
      </c>
      <c r="L180" s="119" t="e">
        <f>K180*(426/E177)</f>
        <v>#DIV/0!</v>
      </c>
      <c r="M180" s="122" t="e">
        <f>L180*D180</f>
        <v>#DIV/0!</v>
      </c>
      <c r="N180" s="122" t="e">
        <f>M180/1000</f>
        <v>#DIV/0!</v>
      </c>
      <c r="O180" s="132" t="e">
        <f>((E177*618)*(N180))*(10^-6)</f>
        <v>#DIV/0!</v>
      </c>
      <c r="P180" s="9"/>
    </row>
    <row r="181" spans="1:16">
      <c r="A181" s="10"/>
      <c r="B181" s="110"/>
      <c r="C181" s="47">
        <v>2</v>
      </c>
      <c r="D181" s="126"/>
      <c r="E181" s="116"/>
      <c r="F181" s="70"/>
      <c r="G181" s="77"/>
      <c r="H181" s="80" t="b">
        <f>OR(AND(ABS(F181-F180)&gt;0.25,ABS(F181-F182)&gt;0.25),AND(ABS(F181-F180)&gt;0.25,ABS(F181-F182)&gt;ABS(F180-F182)),AND(ABS(F181-F182)&gt;0.25,ABS(F181-F180)&gt;ABS(F182-F180)))</f>
        <v>0</v>
      </c>
      <c r="I181" s="119"/>
      <c r="J181" s="119"/>
      <c r="K181" s="119"/>
      <c r="L181" s="119"/>
      <c r="M181" s="122"/>
      <c r="N181" s="122"/>
      <c r="O181" s="124"/>
      <c r="P181" s="9"/>
    </row>
    <row r="182" spans="1:16" ht="13.5" thickBot="1">
      <c r="A182" s="10"/>
      <c r="B182" s="111"/>
      <c r="C182" s="49">
        <v>3</v>
      </c>
      <c r="D182" s="127"/>
      <c r="E182" s="117"/>
      <c r="F182" s="71"/>
      <c r="G182" s="78"/>
      <c r="H182" s="82" t="b">
        <f>OR(AND(ABS(F182-F180)&gt;0.25,ABS(F182-F181)&gt;0.25),AND(ABS(F182-F180)&gt;0.25,ABS(F182-F181)&gt;ABS(F180-F181)),AND(ABS(F182-F181)&gt;0.25,ABS(F182-F180)&gt;ABS(F181-F180)))</f>
        <v>0</v>
      </c>
      <c r="I182" s="128"/>
      <c r="J182" s="128"/>
      <c r="K182" s="128"/>
      <c r="L182" s="128"/>
      <c r="M182" s="130"/>
      <c r="N182" s="130"/>
      <c r="O182" s="133"/>
      <c r="P182" s="9"/>
    </row>
    <row r="183" spans="1:16" customFormat="1"/>
    <row r="184" spans="1:16" customFormat="1"/>
    <row r="185" spans="1:16" customFormat="1"/>
    <row r="186" spans="1:16" customFormat="1"/>
    <row r="187" spans="1:16" customFormat="1"/>
    <row r="188" spans="1:16" customFormat="1"/>
    <row r="189" spans="1:16" customFormat="1"/>
    <row r="190" spans="1:16" customFormat="1"/>
    <row r="191" spans="1:16" customFormat="1"/>
    <row r="192" spans="1:16" customFormat="1"/>
    <row r="193" spans="1:16" customFormat="1"/>
    <row r="194" spans="1:16" customFormat="1"/>
    <row r="195" spans="1:16" customFormat="1"/>
    <row r="196" spans="1:16">
      <c r="A196"/>
      <c r="B196"/>
      <c r="C196"/>
      <c r="D196"/>
      <c r="E196"/>
      <c r="F196"/>
      <c r="G196"/>
      <c r="H196"/>
      <c r="I196"/>
      <c r="J196"/>
      <c r="K196"/>
      <c r="L196"/>
      <c r="M196"/>
      <c r="N196"/>
      <c r="O196"/>
      <c r="P196"/>
    </row>
    <row r="197" spans="1:16">
      <c r="A197"/>
      <c r="B197"/>
      <c r="C197"/>
      <c r="D197"/>
      <c r="E197"/>
      <c r="F197"/>
      <c r="G197"/>
      <c r="H197"/>
      <c r="I197"/>
      <c r="J197"/>
      <c r="K197"/>
      <c r="L197"/>
      <c r="M197"/>
      <c r="N197"/>
      <c r="O197"/>
      <c r="P197"/>
    </row>
    <row r="198" spans="1:16">
      <c r="A198"/>
      <c r="B198"/>
      <c r="C198"/>
      <c r="D198"/>
      <c r="E198"/>
      <c r="F198"/>
      <c r="G198"/>
      <c r="H198"/>
      <c r="I198"/>
      <c r="J198"/>
      <c r="K198"/>
      <c r="L198"/>
      <c r="M198"/>
      <c r="N198"/>
      <c r="O198"/>
      <c r="P198"/>
    </row>
    <row r="199" spans="1:16">
      <c r="A199"/>
      <c r="B199"/>
      <c r="C199"/>
      <c r="D199"/>
      <c r="E199"/>
      <c r="F199"/>
      <c r="G199"/>
      <c r="H199"/>
      <c r="I199"/>
      <c r="J199"/>
      <c r="K199"/>
      <c r="L199"/>
      <c r="M199"/>
      <c r="N199"/>
      <c r="O199"/>
      <c r="P199"/>
    </row>
    <row r="200" spans="1:16">
      <c r="A200"/>
      <c r="B200"/>
      <c r="C200"/>
      <c r="D200"/>
      <c r="E200"/>
      <c r="F200"/>
      <c r="G200"/>
      <c r="H200"/>
      <c r="I200"/>
      <c r="J200"/>
      <c r="K200"/>
      <c r="L200"/>
      <c r="M200"/>
      <c r="N200"/>
      <c r="O200"/>
      <c r="P200"/>
    </row>
    <row r="201" spans="1:16">
      <c r="A201"/>
      <c r="B201"/>
      <c r="C201"/>
      <c r="D201"/>
      <c r="E201"/>
      <c r="F201"/>
      <c r="G201"/>
      <c r="H201"/>
      <c r="I201"/>
      <c r="J201"/>
      <c r="K201"/>
      <c r="L201"/>
      <c r="M201"/>
      <c r="N201"/>
      <c r="O201"/>
      <c r="P201"/>
    </row>
  </sheetData>
  <sheetProtection algorithmName="SHA-512" hashValue="S+DGTbo6Ogt2kb8qzHkQF7MIm3cnwfn2sGr4DdaUsxjJIy2bwNBADJtg+0wDZGVmV8xxEOZmT6t0Ko3DXA2lcg==" saltValue="X1ZSVPB4Zc44EID8TGujxw==" spinCount="100000" sheet="1" objects="1" scenarios="1" selectLockedCells="1"/>
  <protectedRanges>
    <protectedRange sqref="D12:D31 E12:E29 D79:D80 D99:G182" name="allow" securityDescriptor="O:WDG:WDD:(A;;CC;;;S-1-5-21-1551165838-343911311-3194785327-571)"/>
  </protectedRanges>
  <mergeCells count="274">
    <mergeCell ref="B177:B182"/>
    <mergeCell ref="L177:L179"/>
    <mergeCell ref="M177:M179"/>
    <mergeCell ref="N177:N179"/>
    <mergeCell ref="O177:O179"/>
    <mergeCell ref="D180:D182"/>
    <mergeCell ref="I180:I182"/>
    <mergeCell ref="J180:J182"/>
    <mergeCell ref="K180:K182"/>
    <mergeCell ref="L180:L182"/>
    <mergeCell ref="M180:M182"/>
    <mergeCell ref="D177:D179"/>
    <mergeCell ref="E177:E182"/>
    <mergeCell ref="I177:I179"/>
    <mergeCell ref="J177:J179"/>
    <mergeCell ref="K177:K179"/>
    <mergeCell ref="N180:N182"/>
    <mergeCell ref="O180:O182"/>
    <mergeCell ref="N171:N173"/>
    <mergeCell ref="O171:O173"/>
    <mergeCell ref="D174:D176"/>
    <mergeCell ref="I174:I176"/>
    <mergeCell ref="J174:J176"/>
    <mergeCell ref="K174:K176"/>
    <mergeCell ref="L174:L176"/>
    <mergeCell ref="M174:M176"/>
    <mergeCell ref="N174:N176"/>
    <mergeCell ref="O174:O176"/>
    <mergeCell ref="B171:B176"/>
    <mergeCell ref="D171:D173"/>
    <mergeCell ref="E171:E176"/>
    <mergeCell ref="I171:I173"/>
    <mergeCell ref="J171:J173"/>
    <mergeCell ref="K171:K173"/>
    <mergeCell ref="L171:L173"/>
    <mergeCell ref="M171:M173"/>
    <mergeCell ref="B165:B170"/>
    <mergeCell ref="L165:L167"/>
    <mergeCell ref="M165:M167"/>
    <mergeCell ref="N165:N167"/>
    <mergeCell ref="O165:O167"/>
    <mergeCell ref="D168:D170"/>
    <mergeCell ref="I168:I170"/>
    <mergeCell ref="J168:J170"/>
    <mergeCell ref="K168:K170"/>
    <mergeCell ref="L168:L170"/>
    <mergeCell ref="M168:M170"/>
    <mergeCell ref="D165:D167"/>
    <mergeCell ref="E165:E170"/>
    <mergeCell ref="I165:I167"/>
    <mergeCell ref="J165:J167"/>
    <mergeCell ref="K165:K167"/>
    <mergeCell ref="N168:N170"/>
    <mergeCell ref="O168:O170"/>
    <mergeCell ref="N159:N161"/>
    <mergeCell ref="O159:O161"/>
    <mergeCell ref="D162:D164"/>
    <mergeCell ref="I162:I164"/>
    <mergeCell ref="J162:J164"/>
    <mergeCell ref="K162:K164"/>
    <mergeCell ref="L162:L164"/>
    <mergeCell ref="M162:M164"/>
    <mergeCell ref="N162:N164"/>
    <mergeCell ref="O162:O164"/>
    <mergeCell ref="B159:B164"/>
    <mergeCell ref="D159:D161"/>
    <mergeCell ref="E159:E164"/>
    <mergeCell ref="I159:I161"/>
    <mergeCell ref="J159:J161"/>
    <mergeCell ref="K159:K161"/>
    <mergeCell ref="L159:L161"/>
    <mergeCell ref="M159:M161"/>
    <mergeCell ref="B153:B158"/>
    <mergeCell ref="L153:L155"/>
    <mergeCell ref="M153:M155"/>
    <mergeCell ref="N153:N155"/>
    <mergeCell ref="O153:O155"/>
    <mergeCell ref="D156:D158"/>
    <mergeCell ref="I156:I158"/>
    <mergeCell ref="J156:J158"/>
    <mergeCell ref="K156:K158"/>
    <mergeCell ref="L156:L158"/>
    <mergeCell ref="M156:M158"/>
    <mergeCell ref="D153:D155"/>
    <mergeCell ref="E153:E158"/>
    <mergeCell ref="I153:I155"/>
    <mergeCell ref="J153:J155"/>
    <mergeCell ref="K153:K155"/>
    <mergeCell ref="N156:N158"/>
    <mergeCell ref="O156:O158"/>
    <mergeCell ref="N147:N149"/>
    <mergeCell ref="O147:O149"/>
    <mergeCell ref="D150:D152"/>
    <mergeCell ref="I150:I152"/>
    <mergeCell ref="J150:J152"/>
    <mergeCell ref="K150:K152"/>
    <mergeCell ref="L150:L152"/>
    <mergeCell ref="M150:M152"/>
    <mergeCell ref="N150:N152"/>
    <mergeCell ref="O150:O152"/>
    <mergeCell ref="B147:B152"/>
    <mergeCell ref="D147:D149"/>
    <mergeCell ref="E147:E152"/>
    <mergeCell ref="I147:I149"/>
    <mergeCell ref="J147:J149"/>
    <mergeCell ref="K147:K149"/>
    <mergeCell ref="L147:L149"/>
    <mergeCell ref="M147:M149"/>
    <mergeCell ref="B141:B146"/>
    <mergeCell ref="L141:L143"/>
    <mergeCell ref="M141:M143"/>
    <mergeCell ref="N141:N143"/>
    <mergeCell ref="O141:O143"/>
    <mergeCell ref="D144:D146"/>
    <mergeCell ref="I144:I146"/>
    <mergeCell ref="J144:J146"/>
    <mergeCell ref="K144:K146"/>
    <mergeCell ref="L144:L146"/>
    <mergeCell ref="M144:M146"/>
    <mergeCell ref="D141:D143"/>
    <mergeCell ref="E141:E146"/>
    <mergeCell ref="I141:I143"/>
    <mergeCell ref="J141:J143"/>
    <mergeCell ref="K141:K143"/>
    <mergeCell ref="N144:N146"/>
    <mergeCell ref="O144:O146"/>
    <mergeCell ref="N135:N137"/>
    <mergeCell ref="O135:O137"/>
    <mergeCell ref="D138:D140"/>
    <mergeCell ref="I138:I140"/>
    <mergeCell ref="J138:J140"/>
    <mergeCell ref="K138:K140"/>
    <mergeCell ref="L138:L140"/>
    <mergeCell ref="M138:M140"/>
    <mergeCell ref="N138:N140"/>
    <mergeCell ref="O138:O140"/>
    <mergeCell ref="B135:B140"/>
    <mergeCell ref="D135:D137"/>
    <mergeCell ref="E135:E140"/>
    <mergeCell ref="I135:I137"/>
    <mergeCell ref="J135:J137"/>
    <mergeCell ref="K135:K137"/>
    <mergeCell ref="L135:L137"/>
    <mergeCell ref="M135:M137"/>
    <mergeCell ref="B129:B134"/>
    <mergeCell ref="L129:L131"/>
    <mergeCell ref="M129:M131"/>
    <mergeCell ref="N129:N131"/>
    <mergeCell ref="O129:O131"/>
    <mergeCell ref="D132:D134"/>
    <mergeCell ref="I132:I134"/>
    <mergeCell ref="J132:J134"/>
    <mergeCell ref="K132:K134"/>
    <mergeCell ref="L132:L134"/>
    <mergeCell ref="M132:M134"/>
    <mergeCell ref="D129:D131"/>
    <mergeCell ref="E129:E134"/>
    <mergeCell ref="I129:I131"/>
    <mergeCell ref="J129:J131"/>
    <mergeCell ref="K129:K131"/>
    <mergeCell ref="N132:N134"/>
    <mergeCell ref="O132:O134"/>
    <mergeCell ref="N123:N125"/>
    <mergeCell ref="O123:O125"/>
    <mergeCell ref="D126:D128"/>
    <mergeCell ref="I126:I128"/>
    <mergeCell ref="J126:J128"/>
    <mergeCell ref="K126:K128"/>
    <mergeCell ref="L126:L128"/>
    <mergeCell ref="M126:M128"/>
    <mergeCell ref="N126:N128"/>
    <mergeCell ref="O126:O128"/>
    <mergeCell ref="B123:B128"/>
    <mergeCell ref="D123:D125"/>
    <mergeCell ref="E123:E128"/>
    <mergeCell ref="I123:I125"/>
    <mergeCell ref="J123:J125"/>
    <mergeCell ref="K123:K125"/>
    <mergeCell ref="L123:L125"/>
    <mergeCell ref="M123:M125"/>
    <mergeCell ref="B117:B122"/>
    <mergeCell ref="L117:L119"/>
    <mergeCell ref="M117:M119"/>
    <mergeCell ref="N117:N119"/>
    <mergeCell ref="O117:O119"/>
    <mergeCell ref="D120:D122"/>
    <mergeCell ref="I120:I122"/>
    <mergeCell ref="J120:J122"/>
    <mergeCell ref="K120:K122"/>
    <mergeCell ref="L120:L122"/>
    <mergeCell ref="M120:M122"/>
    <mergeCell ref="D117:D119"/>
    <mergeCell ref="E117:E122"/>
    <mergeCell ref="I117:I119"/>
    <mergeCell ref="J117:J119"/>
    <mergeCell ref="K117:K119"/>
    <mergeCell ref="N120:N122"/>
    <mergeCell ref="O120:O122"/>
    <mergeCell ref="N111:N113"/>
    <mergeCell ref="O111:O113"/>
    <mergeCell ref="D114:D116"/>
    <mergeCell ref="I114:I116"/>
    <mergeCell ref="J114:J116"/>
    <mergeCell ref="K114:K116"/>
    <mergeCell ref="L114:L116"/>
    <mergeCell ref="M114:M116"/>
    <mergeCell ref="N114:N116"/>
    <mergeCell ref="O114:O116"/>
    <mergeCell ref="B111:B116"/>
    <mergeCell ref="D111:D113"/>
    <mergeCell ref="E111:E116"/>
    <mergeCell ref="I111:I113"/>
    <mergeCell ref="J111:J113"/>
    <mergeCell ref="K111:K113"/>
    <mergeCell ref="L111:L113"/>
    <mergeCell ref="M111:M113"/>
    <mergeCell ref="B105:B110"/>
    <mergeCell ref="L105:L107"/>
    <mergeCell ref="M105:M107"/>
    <mergeCell ref="N105:N107"/>
    <mergeCell ref="O105:O107"/>
    <mergeCell ref="D108:D110"/>
    <mergeCell ref="I108:I110"/>
    <mergeCell ref="J108:J110"/>
    <mergeCell ref="K108:K110"/>
    <mergeCell ref="L108:L110"/>
    <mergeCell ref="M108:M110"/>
    <mergeCell ref="D105:D107"/>
    <mergeCell ref="E105:E110"/>
    <mergeCell ref="I105:I107"/>
    <mergeCell ref="J105:J107"/>
    <mergeCell ref="K105:K107"/>
    <mergeCell ref="N108:N110"/>
    <mergeCell ref="O108:O110"/>
    <mergeCell ref="M97:O97"/>
    <mergeCell ref="B99:B104"/>
    <mergeCell ref="D99:D101"/>
    <mergeCell ref="E99:E104"/>
    <mergeCell ref="I99:I101"/>
    <mergeCell ref="J99:J101"/>
    <mergeCell ref="K99:K101"/>
    <mergeCell ref="L99:L101"/>
    <mergeCell ref="M99:M101"/>
    <mergeCell ref="N99:N101"/>
    <mergeCell ref="O99:O101"/>
    <mergeCell ref="D102:D104"/>
    <mergeCell ref="I102:I104"/>
    <mergeCell ref="J102:J104"/>
    <mergeCell ref="K102:K104"/>
    <mergeCell ref="L102:L104"/>
    <mergeCell ref="M102:M104"/>
    <mergeCell ref="N102:N104"/>
    <mergeCell ref="O102:O104"/>
    <mergeCell ref="B79:C79"/>
    <mergeCell ref="B80:C80"/>
    <mergeCell ref="B88:C88"/>
    <mergeCell ref="G24:G26"/>
    <mergeCell ref="G30:G32"/>
    <mergeCell ref="D68:G68"/>
    <mergeCell ref="B69:D69"/>
    <mergeCell ref="G12:G14"/>
    <mergeCell ref="G15:G17"/>
    <mergeCell ref="H15:H17"/>
    <mergeCell ref="G18:G20"/>
    <mergeCell ref="H18:H20"/>
    <mergeCell ref="G21:G23"/>
    <mergeCell ref="H21:H23"/>
    <mergeCell ref="B71:D71"/>
    <mergeCell ref="C73:D73"/>
    <mergeCell ref="H12:H14"/>
    <mergeCell ref="B78:E78"/>
    <mergeCell ref="G27:G29"/>
    <mergeCell ref="H24:H26"/>
    <mergeCell ref="H30:H32"/>
  </mergeCells>
  <conditionalFormatting sqref="F12:F25 F33">
    <cfRule type="containsText" dxfId="65" priority="96" stopIfTrue="1" operator="containsText" text="TRUE">
      <formula>NOT(ISERROR(SEARCH("TRUE",F12)))</formula>
    </cfRule>
  </conditionalFormatting>
  <conditionalFormatting sqref="E73">
    <cfRule type="expression" dxfId="64" priority="90" stopIfTrue="1">
      <formula>OR(E73&lt;90%,E73&gt;110%)</formula>
    </cfRule>
  </conditionalFormatting>
  <conditionalFormatting sqref="H99">
    <cfRule type="containsText" dxfId="63" priority="89" stopIfTrue="1" operator="containsText" text="TRUE">
      <formula>NOT(ISERROR(SEARCH("TRUE",H99)))</formula>
    </cfRule>
  </conditionalFormatting>
  <conditionalFormatting sqref="H100:H101">
    <cfRule type="containsText" dxfId="62" priority="88" stopIfTrue="1" operator="containsText" text="TRUE">
      <formula>NOT(ISERROR(SEARCH("TRUE",H100)))</formula>
    </cfRule>
  </conditionalFormatting>
  <conditionalFormatting sqref="H102">
    <cfRule type="containsText" dxfId="61" priority="87" stopIfTrue="1" operator="containsText" text="TRUE">
      <formula>NOT(ISERROR(SEARCH("TRUE",H102)))</formula>
    </cfRule>
  </conditionalFormatting>
  <conditionalFormatting sqref="H103:H104">
    <cfRule type="containsText" dxfId="60" priority="86" stopIfTrue="1" operator="containsText" text="TRUE">
      <formula>NOT(ISERROR(SEARCH("TRUE",H103)))</formula>
    </cfRule>
  </conditionalFormatting>
  <conditionalFormatting sqref="H105">
    <cfRule type="containsText" dxfId="59" priority="85" stopIfTrue="1" operator="containsText" text="TRUE">
      <formula>NOT(ISERROR(SEARCH("TRUE",H105)))</formula>
    </cfRule>
  </conditionalFormatting>
  <conditionalFormatting sqref="H106:H107">
    <cfRule type="containsText" dxfId="58" priority="84" stopIfTrue="1" operator="containsText" text="TRUE">
      <formula>NOT(ISERROR(SEARCH("TRUE",H106)))</formula>
    </cfRule>
  </conditionalFormatting>
  <conditionalFormatting sqref="H108">
    <cfRule type="containsText" dxfId="57" priority="83" stopIfTrue="1" operator="containsText" text="TRUE">
      <formula>NOT(ISERROR(SEARCH("TRUE",H108)))</formula>
    </cfRule>
  </conditionalFormatting>
  <conditionalFormatting sqref="H109:H110">
    <cfRule type="containsText" dxfId="56" priority="82" stopIfTrue="1" operator="containsText" text="TRUE">
      <formula>NOT(ISERROR(SEARCH("TRUE",H109)))</formula>
    </cfRule>
  </conditionalFormatting>
  <conditionalFormatting sqref="H111">
    <cfRule type="containsText" dxfId="55" priority="81" stopIfTrue="1" operator="containsText" text="TRUE">
      <formula>NOT(ISERROR(SEARCH("TRUE",H111)))</formula>
    </cfRule>
  </conditionalFormatting>
  <conditionalFormatting sqref="H112:H113">
    <cfRule type="containsText" dxfId="54" priority="80" stopIfTrue="1" operator="containsText" text="TRUE">
      <formula>NOT(ISERROR(SEARCH("TRUE",H112)))</formula>
    </cfRule>
  </conditionalFormatting>
  <conditionalFormatting sqref="H114">
    <cfRule type="containsText" dxfId="53" priority="79" stopIfTrue="1" operator="containsText" text="TRUE">
      <formula>NOT(ISERROR(SEARCH("TRUE",H114)))</formula>
    </cfRule>
  </conditionalFormatting>
  <conditionalFormatting sqref="H115:H116">
    <cfRule type="containsText" dxfId="52" priority="78" stopIfTrue="1" operator="containsText" text="TRUE">
      <formula>NOT(ISERROR(SEARCH("TRUE",H115)))</formula>
    </cfRule>
  </conditionalFormatting>
  <conditionalFormatting sqref="H117">
    <cfRule type="containsText" dxfId="51" priority="77" stopIfTrue="1" operator="containsText" text="TRUE">
      <formula>NOT(ISERROR(SEARCH("TRUE",H117)))</formula>
    </cfRule>
  </conditionalFormatting>
  <conditionalFormatting sqref="H118:H119">
    <cfRule type="containsText" dxfId="50" priority="76" stopIfTrue="1" operator="containsText" text="TRUE">
      <formula>NOT(ISERROR(SEARCH("TRUE",H118)))</formula>
    </cfRule>
  </conditionalFormatting>
  <conditionalFormatting sqref="H120">
    <cfRule type="containsText" dxfId="49" priority="75" stopIfTrue="1" operator="containsText" text="TRUE">
      <formula>NOT(ISERROR(SEARCH("TRUE",H120)))</formula>
    </cfRule>
  </conditionalFormatting>
  <conditionalFormatting sqref="H121:H122">
    <cfRule type="containsText" dxfId="48" priority="74" stopIfTrue="1" operator="containsText" text="TRUE">
      <formula>NOT(ISERROR(SEARCH("TRUE",H121)))</formula>
    </cfRule>
  </conditionalFormatting>
  <conditionalFormatting sqref="H123">
    <cfRule type="containsText" dxfId="47" priority="73" stopIfTrue="1" operator="containsText" text="TRUE">
      <formula>NOT(ISERROR(SEARCH("TRUE",H123)))</formula>
    </cfRule>
  </conditionalFormatting>
  <conditionalFormatting sqref="H124:H125">
    <cfRule type="containsText" dxfId="46" priority="72" stopIfTrue="1" operator="containsText" text="TRUE">
      <formula>NOT(ISERROR(SEARCH("TRUE",H124)))</formula>
    </cfRule>
  </conditionalFormatting>
  <conditionalFormatting sqref="H126">
    <cfRule type="containsText" dxfId="45" priority="71" stopIfTrue="1" operator="containsText" text="TRUE">
      <formula>NOT(ISERROR(SEARCH("TRUE",H126)))</formula>
    </cfRule>
  </conditionalFormatting>
  <conditionalFormatting sqref="H127:H128">
    <cfRule type="containsText" dxfId="44" priority="70" stopIfTrue="1" operator="containsText" text="TRUE">
      <formula>NOT(ISERROR(SEARCH("TRUE",H127)))</formula>
    </cfRule>
  </conditionalFormatting>
  <conditionalFormatting sqref="H129">
    <cfRule type="containsText" dxfId="43" priority="69" stopIfTrue="1" operator="containsText" text="TRUE">
      <formula>NOT(ISERROR(SEARCH("TRUE",H129)))</formula>
    </cfRule>
  </conditionalFormatting>
  <conditionalFormatting sqref="H130:H131">
    <cfRule type="containsText" dxfId="42" priority="68" stopIfTrue="1" operator="containsText" text="TRUE">
      <formula>NOT(ISERROR(SEARCH("TRUE",H130)))</formula>
    </cfRule>
  </conditionalFormatting>
  <conditionalFormatting sqref="H132">
    <cfRule type="containsText" dxfId="41" priority="67" stopIfTrue="1" operator="containsText" text="TRUE">
      <formula>NOT(ISERROR(SEARCH("TRUE",H132)))</formula>
    </cfRule>
  </conditionalFormatting>
  <conditionalFormatting sqref="H133:H134">
    <cfRule type="containsText" dxfId="40" priority="66" stopIfTrue="1" operator="containsText" text="TRUE">
      <formula>NOT(ISERROR(SEARCH("TRUE",H133)))</formula>
    </cfRule>
  </conditionalFormatting>
  <conditionalFormatting sqref="H135">
    <cfRule type="containsText" dxfId="39" priority="65" stopIfTrue="1" operator="containsText" text="TRUE">
      <formula>NOT(ISERROR(SEARCH("TRUE",H135)))</formula>
    </cfRule>
  </conditionalFormatting>
  <conditionalFormatting sqref="H136:H137">
    <cfRule type="containsText" dxfId="38" priority="64" stopIfTrue="1" operator="containsText" text="TRUE">
      <formula>NOT(ISERROR(SEARCH("TRUE",H136)))</formula>
    </cfRule>
  </conditionalFormatting>
  <conditionalFormatting sqref="H138">
    <cfRule type="containsText" dxfId="37" priority="63" stopIfTrue="1" operator="containsText" text="TRUE">
      <formula>NOT(ISERROR(SEARCH("TRUE",H138)))</formula>
    </cfRule>
  </conditionalFormatting>
  <conditionalFormatting sqref="H139:H140">
    <cfRule type="containsText" dxfId="36" priority="62" stopIfTrue="1" operator="containsText" text="TRUE">
      <formula>NOT(ISERROR(SEARCH("TRUE",H139)))</formula>
    </cfRule>
  </conditionalFormatting>
  <conditionalFormatting sqref="H141">
    <cfRule type="containsText" dxfId="35" priority="61" stopIfTrue="1" operator="containsText" text="TRUE">
      <formula>NOT(ISERROR(SEARCH("TRUE",H141)))</formula>
    </cfRule>
  </conditionalFormatting>
  <conditionalFormatting sqref="H142:H143">
    <cfRule type="containsText" dxfId="34" priority="60" stopIfTrue="1" operator="containsText" text="TRUE">
      <formula>NOT(ISERROR(SEARCH("TRUE",H142)))</formula>
    </cfRule>
  </conditionalFormatting>
  <conditionalFormatting sqref="H144">
    <cfRule type="containsText" dxfId="33" priority="59" stopIfTrue="1" operator="containsText" text="TRUE">
      <formula>NOT(ISERROR(SEARCH("TRUE",H144)))</formula>
    </cfRule>
  </conditionalFormatting>
  <conditionalFormatting sqref="H145:H146">
    <cfRule type="containsText" dxfId="32" priority="58" stopIfTrue="1" operator="containsText" text="TRUE">
      <formula>NOT(ISERROR(SEARCH("TRUE",H145)))</formula>
    </cfRule>
  </conditionalFormatting>
  <conditionalFormatting sqref="H147">
    <cfRule type="containsText" dxfId="31" priority="57" stopIfTrue="1" operator="containsText" text="TRUE">
      <formula>NOT(ISERROR(SEARCH("TRUE",H147)))</formula>
    </cfRule>
  </conditionalFormatting>
  <conditionalFormatting sqref="H148:H149">
    <cfRule type="containsText" dxfId="30" priority="56" stopIfTrue="1" operator="containsText" text="TRUE">
      <formula>NOT(ISERROR(SEARCH("TRUE",H148)))</formula>
    </cfRule>
  </conditionalFormatting>
  <conditionalFormatting sqref="H150">
    <cfRule type="containsText" dxfId="29" priority="55" stopIfTrue="1" operator="containsText" text="TRUE">
      <formula>NOT(ISERROR(SEARCH("TRUE",H150)))</formula>
    </cfRule>
  </conditionalFormatting>
  <conditionalFormatting sqref="H151:H152">
    <cfRule type="containsText" dxfId="28" priority="54" stopIfTrue="1" operator="containsText" text="TRUE">
      <formula>NOT(ISERROR(SEARCH("TRUE",H151)))</formula>
    </cfRule>
  </conditionalFormatting>
  <conditionalFormatting sqref="H153">
    <cfRule type="containsText" dxfId="27" priority="53" stopIfTrue="1" operator="containsText" text="TRUE">
      <formula>NOT(ISERROR(SEARCH("TRUE",H153)))</formula>
    </cfRule>
  </conditionalFormatting>
  <conditionalFormatting sqref="H154:H155">
    <cfRule type="containsText" dxfId="26" priority="52" stopIfTrue="1" operator="containsText" text="TRUE">
      <formula>NOT(ISERROR(SEARCH("TRUE",H154)))</formula>
    </cfRule>
  </conditionalFormatting>
  <conditionalFormatting sqref="H156">
    <cfRule type="containsText" dxfId="25" priority="51" stopIfTrue="1" operator="containsText" text="TRUE">
      <formula>NOT(ISERROR(SEARCH("TRUE",H156)))</formula>
    </cfRule>
  </conditionalFormatting>
  <conditionalFormatting sqref="H157:H158">
    <cfRule type="containsText" dxfId="24" priority="50" stopIfTrue="1" operator="containsText" text="TRUE">
      <formula>NOT(ISERROR(SEARCH("TRUE",H157)))</formula>
    </cfRule>
  </conditionalFormatting>
  <conditionalFormatting sqref="H159">
    <cfRule type="containsText" dxfId="23" priority="49" stopIfTrue="1" operator="containsText" text="TRUE">
      <formula>NOT(ISERROR(SEARCH("TRUE",H159)))</formula>
    </cfRule>
  </conditionalFormatting>
  <conditionalFormatting sqref="H160:H161">
    <cfRule type="containsText" dxfId="22" priority="48" stopIfTrue="1" operator="containsText" text="TRUE">
      <formula>NOT(ISERROR(SEARCH("TRUE",H160)))</formula>
    </cfRule>
  </conditionalFormatting>
  <conditionalFormatting sqref="H162">
    <cfRule type="containsText" dxfId="21" priority="47" stopIfTrue="1" operator="containsText" text="TRUE">
      <formula>NOT(ISERROR(SEARCH("TRUE",H162)))</formula>
    </cfRule>
  </conditionalFormatting>
  <conditionalFormatting sqref="H163:H164">
    <cfRule type="containsText" dxfId="20" priority="46" stopIfTrue="1" operator="containsText" text="TRUE">
      <formula>NOT(ISERROR(SEARCH("TRUE",H163)))</formula>
    </cfRule>
  </conditionalFormatting>
  <conditionalFormatting sqref="H165">
    <cfRule type="containsText" dxfId="19" priority="45" stopIfTrue="1" operator="containsText" text="TRUE">
      <formula>NOT(ISERROR(SEARCH("TRUE",H165)))</formula>
    </cfRule>
  </conditionalFormatting>
  <conditionalFormatting sqref="H166:H167">
    <cfRule type="containsText" dxfId="18" priority="44" stopIfTrue="1" operator="containsText" text="TRUE">
      <formula>NOT(ISERROR(SEARCH("TRUE",H166)))</formula>
    </cfRule>
  </conditionalFormatting>
  <conditionalFormatting sqref="H168">
    <cfRule type="containsText" dxfId="17" priority="43" stopIfTrue="1" operator="containsText" text="TRUE">
      <formula>NOT(ISERROR(SEARCH("TRUE",H168)))</formula>
    </cfRule>
  </conditionalFormatting>
  <conditionalFormatting sqref="H169:H170">
    <cfRule type="containsText" dxfId="16" priority="42" stopIfTrue="1" operator="containsText" text="TRUE">
      <formula>NOT(ISERROR(SEARCH("TRUE",H169)))</formula>
    </cfRule>
  </conditionalFormatting>
  <conditionalFormatting sqref="H171">
    <cfRule type="containsText" dxfId="15" priority="41" stopIfTrue="1" operator="containsText" text="TRUE">
      <formula>NOT(ISERROR(SEARCH("TRUE",H171)))</formula>
    </cfRule>
  </conditionalFormatting>
  <conditionalFormatting sqref="H172:H173">
    <cfRule type="containsText" dxfId="14" priority="40" stopIfTrue="1" operator="containsText" text="TRUE">
      <formula>NOT(ISERROR(SEARCH("TRUE",H172)))</formula>
    </cfRule>
  </conditionalFormatting>
  <conditionalFormatting sqref="H174">
    <cfRule type="containsText" dxfId="13" priority="39" stopIfTrue="1" operator="containsText" text="TRUE">
      <formula>NOT(ISERROR(SEARCH("TRUE",H174)))</formula>
    </cfRule>
  </conditionalFormatting>
  <conditionalFormatting sqref="H175:H176">
    <cfRule type="containsText" dxfId="12" priority="38" stopIfTrue="1" operator="containsText" text="TRUE">
      <formula>NOT(ISERROR(SEARCH("TRUE",H175)))</formula>
    </cfRule>
  </conditionalFormatting>
  <conditionalFormatting sqref="H177">
    <cfRule type="containsText" dxfId="11" priority="37" stopIfTrue="1" operator="containsText" text="TRUE">
      <formula>NOT(ISERROR(SEARCH("TRUE",H177)))</formula>
    </cfRule>
  </conditionalFormatting>
  <conditionalFormatting sqref="H178:H179">
    <cfRule type="containsText" dxfId="10" priority="36" stopIfTrue="1" operator="containsText" text="TRUE">
      <formula>NOT(ISERROR(SEARCH("TRUE",H178)))</formula>
    </cfRule>
  </conditionalFormatting>
  <conditionalFormatting sqref="H180">
    <cfRule type="containsText" dxfId="9" priority="35" stopIfTrue="1" operator="containsText" text="TRUE">
      <formula>NOT(ISERROR(SEARCH("TRUE",H180)))</formula>
    </cfRule>
  </conditionalFormatting>
  <conditionalFormatting sqref="H181:H182">
    <cfRule type="containsText" dxfId="8" priority="34" stopIfTrue="1" operator="containsText" text="TRUE">
      <formula>NOT(ISERROR(SEARCH("TRUE",H181)))</formula>
    </cfRule>
  </conditionalFormatting>
  <conditionalFormatting sqref="F26">
    <cfRule type="containsText" dxfId="7" priority="25" stopIfTrue="1" operator="containsText" text="TRUE">
      <formula>NOT(ISERROR(SEARCH("TRUE",F26)))</formula>
    </cfRule>
  </conditionalFormatting>
  <conditionalFormatting sqref="H24">
    <cfRule type="expression" dxfId="6" priority="15" stopIfTrue="1">
      <formula>OR(H24&gt;3.6,H24&lt;3.1)</formula>
    </cfRule>
  </conditionalFormatting>
  <conditionalFormatting sqref="F27:F28">
    <cfRule type="containsText" dxfId="5" priority="12" stopIfTrue="1" operator="containsText" text="TRUE">
      <formula>NOT(ISERROR(SEARCH("TRUE",F27)))</formula>
    </cfRule>
  </conditionalFormatting>
  <conditionalFormatting sqref="F29">
    <cfRule type="containsText" dxfId="4" priority="11" stopIfTrue="1" operator="containsText" text="TRUE">
      <formula>NOT(ISERROR(SEARCH("TRUE",F29)))</formula>
    </cfRule>
  </conditionalFormatting>
  <conditionalFormatting sqref="H21">
    <cfRule type="expression" dxfId="3" priority="4" stopIfTrue="1">
      <formula>OR(H21&gt;3.6,H21&lt;3.1)</formula>
    </cfRule>
  </conditionalFormatting>
  <conditionalFormatting sqref="H18">
    <cfRule type="expression" dxfId="2" priority="3" stopIfTrue="1">
      <formula>OR(H18&gt;3.6,H18&lt;3.1)</formula>
    </cfRule>
  </conditionalFormatting>
  <conditionalFormatting sqref="H15">
    <cfRule type="expression" dxfId="1" priority="2" stopIfTrue="1">
      <formula>OR(H15&gt;3.6,H15&lt;3.1)</formula>
    </cfRule>
  </conditionalFormatting>
  <conditionalFormatting sqref="H12">
    <cfRule type="expression" dxfId="0" priority="1" stopIfTrue="1">
      <formula>OR(H12&gt;3.6,H12&lt;3.1)</formula>
    </cfRule>
  </conditionalFormatting>
  <pageMargins left="1.45" right="0.7" top="0.25" bottom="0.25" header="0.3" footer="0.3"/>
  <pageSetup scale="54" fitToHeight="0" orientation="landscape" r:id="rId1"/>
  <rowBreaks count="2" manualBreakCount="2">
    <brk id="75" max="16383" man="1"/>
    <brk id="140"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sparQ Universal Library Quant</vt:lpstr>
      <vt:lpstr>'sparQ Universal Library Quant'!Print_Area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GenomicAnalysis</dc:creator>
  <cp:lastModifiedBy>Mathias Christoph</cp:lastModifiedBy>
  <cp:lastPrinted>2018-01-03T20:09:56Z</cp:lastPrinted>
  <dcterms:created xsi:type="dcterms:W3CDTF">2017-05-05T17:04:42Z</dcterms:created>
  <dcterms:modified xsi:type="dcterms:W3CDTF">2020-11-03T14:05:44Z</dcterms:modified>
</cp:coreProperties>
</file>