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bartholp\Documents\Internal Documents\Product and Prototype Info\NGS Library Prep Kit\NGS quantification\"/>
    </mc:Choice>
  </mc:AlternateContent>
  <xr:revisionPtr revIDLastSave="0" documentId="8_{D9F17681-9445-43DC-982F-A87B364C5E43}" xr6:coauthVersionLast="31" xr6:coauthVersionMax="31" xr10:uidLastSave="{00000000-0000-0000-0000-000000000000}"/>
  <workbookProtection workbookAlgorithmName="SHA-512" workbookHashValue="zykvqFvbJGVl5TKnwFjo5Ra+HlqCBm5PFwk4bMk+IM+ZlJvTE4zfl8xygzRO7+xxOckNN/RqFNg2fyzlnnauIA==" workbookSaltValue="pwP9NNoa8j565ARiirazsw==" workbookSpinCount="100000" lockStructure="1"/>
  <bookViews>
    <workbookView xWindow="0" yWindow="0" windowWidth="24000" windowHeight="9540" xr2:uid="{00000000-000D-0000-FFFF-FFFF00000000}"/>
  </bookViews>
  <sheets>
    <sheet name="NGS Quant Companion Template" sheetId="14" r:id="rId1"/>
  </sheets>
  <definedNames>
    <definedName name="_xlnm.Print_Area" localSheetId="0">'NGS Quant Companion Template'!$A$1:$P$192</definedName>
  </definedNames>
  <calcPr calcId="179017"/>
</workbook>
</file>

<file path=xl/calcChain.xml><?xml version="1.0" encoding="utf-8"?>
<calcChain xmlns="http://schemas.openxmlformats.org/spreadsheetml/2006/main">
  <c r="E39" i="14" l="1"/>
  <c r="E38" i="14"/>
  <c r="E37" i="14"/>
  <c r="E36" i="14"/>
  <c r="E35" i="14"/>
  <c r="I95" i="14" l="1"/>
  <c r="H190" i="14" l="1"/>
  <c r="H189" i="14"/>
  <c r="I188" i="14"/>
  <c r="H188" i="14"/>
  <c r="D188" i="14"/>
  <c r="H187" i="14"/>
  <c r="H186" i="14"/>
  <c r="I185" i="14"/>
  <c r="H185" i="14"/>
  <c r="D185" i="14"/>
  <c r="H184" i="14"/>
  <c r="H183" i="14"/>
  <c r="I182" i="14"/>
  <c r="H182" i="14"/>
  <c r="D182" i="14"/>
  <c r="H181" i="14"/>
  <c r="H180" i="14"/>
  <c r="I179" i="14"/>
  <c r="H179" i="14"/>
  <c r="D179" i="14"/>
  <c r="H178" i="14"/>
  <c r="H177" i="14"/>
  <c r="I176" i="14"/>
  <c r="H176" i="14"/>
  <c r="D176" i="14"/>
  <c r="H175" i="14"/>
  <c r="H174" i="14"/>
  <c r="I173" i="14"/>
  <c r="H173" i="14"/>
  <c r="D173" i="14"/>
  <c r="H172" i="14"/>
  <c r="H171" i="14"/>
  <c r="I170" i="14"/>
  <c r="H170" i="14"/>
  <c r="D170" i="14"/>
  <c r="H169" i="14"/>
  <c r="H168" i="14"/>
  <c r="I167" i="14"/>
  <c r="H167" i="14"/>
  <c r="D167" i="14"/>
  <c r="H166" i="14"/>
  <c r="H165" i="14"/>
  <c r="I164" i="14"/>
  <c r="H164" i="14"/>
  <c r="D164" i="14"/>
  <c r="H163" i="14"/>
  <c r="H162" i="14"/>
  <c r="I161" i="14"/>
  <c r="H161" i="14"/>
  <c r="D161" i="14"/>
  <c r="H160" i="14"/>
  <c r="H159" i="14"/>
  <c r="I158" i="14"/>
  <c r="H158" i="14"/>
  <c r="D158" i="14"/>
  <c r="H157" i="14"/>
  <c r="H156" i="14"/>
  <c r="I155" i="14"/>
  <c r="H155" i="14"/>
  <c r="D155" i="14"/>
  <c r="H154" i="14"/>
  <c r="H153" i="14"/>
  <c r="I152" i="14"/>
  <c r="H152" i="14"/>
  <c r="D152" i="14"/>
  <c r="H151" i="14"/>
  <c r="H150" i="14"/>
  <c r="I149" i="14"/>
  <c r="H149" i="14"/>
  <c r="D149" i="14"/>
  <c r="H148" i="14"/>
  <c r="H147" i="14"/>
  <c r="I146" i="14"/>
  <c r="H146" i="14"/>
  <c r="D146" i="14"/>
  <c r="H145" i="14"/>
  <c r="H144" i="14"/>
  <c r="I143" i="14"/>
  <c r="H143" i="14"/>
  <c r="D143" i="14"/>
  <c r="H142" i="14"/>
  <c r="H141" i="14"/>
  <c r="I140" i="14"/>
  <c r="H140" i="14"/>
  <c r="D140" i="14"/>
  <c r="H139" i="14"/>
  <c r="H138" i="14"/>
  <c r="I137" i="14"/>
  <c r="H137" i="14"/>
  <c r="D137" i="14"/>
  <c r="H136" i="14"/>
  <c r="H135" i="14"/>
  <c r="I134" i="14"/>
  <c r="H134" i="14"/>
  <c r="D134" i="14"/>
  <c r="H133" i="14"/>
  <c r="H132" i="14"/>
  <c r="I131" i="14"/>
  <c r="H131" i="14"/>
  <c r="D131" i="14"/>
  <c r="H130" i="14"/>
  <c r="H129" i="14"/>
  <c r="I128" i="14"/>
  <c r="H128" i="14"/>
  <c r="D128" i="14"/>
  <c r="H127" i="14"/>
  <c r="H126" i="14"/>
  <c r="I125" i="14"/>
  <c r="H125" i="14"/>
  <c r="D125" i="14"/>
  <c r="H124" i="14"/>
  <c r="H123" i="14"/>
  <c r="I122" i="14"/>
  <c r="H122" i="14"/>
  <c r="D122" i="14"/>
  <c r="H121" i="14"/>
  <c r="H120" i="14"/>
  <c r="I119" i="14"/>
  <c r="H119" i="14"/>
  <c r="D119" i="14"/>
  <c r="H118" i="14"/>
  <c r="H117" i="14"/>
  <c r="I116" i="14"/>
  <c r="H116" i="14"/>
  <c r="D116" i="14"/>
  <c r="H115" i="14"/>
  <c r="H114" i="14"/>
  <c r="I113" i="14"/>
  <c r="H113" i="14"/>
  <c r="D113" i="14"/>
  <c r="H112" i="14"/>
  <c r="H111" i="14"/>
  <c r="I110" i="14"/>
  <c r="H110" i="14"/>
  <c r="D110" i="14"/>
  <c r="H109" i="14"/>
  <c r="H108" i="14"/>
  <c r="I107" i="14"/>
  <c r="H107" i="14"/>
  <c r="D107" i="14"/>
  <c r="H106" i="14"/>
  <c r="H105" i="14"/>
  <c r="I104" i="14"/>
  <c r="H104" i="14"/>
  <c r="D104" i="14"/>
  <c r="H103" i="14"/>
  <c r="H102" i="14"/>
  <c r="I101" i="14"/>
  <c r="H101" i="14"/>
  <c r="D101" i="14"/>
  <c r="H100" i="14"/>
  <c r="H99" i="14"/>
  <c r="I98" i="14"/>
  <c r="H98" i="14"/>
  <c r="D98" i="14"/>
  <c r="H97" i="14"/>
  <c r="H96" i="14"/>
  <c r="H95" i="14"/>
  <c r="D95" i="14"/>
  <c r="F29" i="14"/>
  <c r="F28" i="14"/>
  <c r="G27" i="14"/>
  <c r="F27" i="14"/>
  <c r="F26" i="14"/>
  <c r="F25" i="14"/>
  <c r="G24" i="14"/>
  <c r="F39" i="14" s="1"/>
  <c r="F24" i="14"/>
  <c r="F23" i="14"/>
  <c r="F22" i="14"/>
  <c r="G21" i="14"/>
  <c r="F21" i="14"/>
  <c r="F20" i="14"/>
  <c r="F19" i="14"/>
  <c r="G18" i="14"/>
  <c r="F18" i="14"/>
  <c r="F17" i="14"/>
  <c r="F16" i="14"/>
  <c r="G15" i="14"/>
  <c r="F15" i="14"/>
  <c r="F14" i="14"/>
  <c r="F13" i="14"/>
  <c r="G12" i="14"/>
  <c r="F12" i="14"/>
  <c r="F35" i="14" l="1"/>
  <c r="H12" i="14"/>
  <c r="H15" i="14"/>
  <c r="F36" i="14"/>
  <c r="F37" i="14"/>
  <c r="H18" i="14"/>
  <c r="F38" i="14"/>
  <c r="H21" i="14"/>
  <c r="E67" i="14" l="1"/>
  <c r="E65" i="14"/>
  <c r="E69" i="14"/>
  <c r="J143" i="14" l="1"/>
  <c r="K143" i="14" s="1"/>
  <c r="L143" i="14" s="1"/>
  <c r="M143" i="14" s="1"/>
  <c r="N143" i="14" s="1"/>
  <c r="O143" i="14" s="1"/>
  <c r="J182" i="14"/>
  <c r="K182" i="14" s="1"/>
  <c r="L182" i="14" s="1"/>
  <c r="M182" i="14" s="1"/>
  <c r="N182" i="14" s="1"/>
  <c r="O182" i="14" s="1"/>
  <c r="J95" i="14"/>
  <c r="K95" i="14" s="1"/>
  <c r="L95" i="14" s="1"/>
  <c r="M95" i="14" s="1"/>
  <c r="N95" i="14" s="1"/>
  <c r="O95" i="14" s="1"/>
  <c r="J185" i="14"/>
  <c r="K185" i="14" s="1"/>
  <c r="L185" i="14" s="1"/>
  <c r="M185" i="14" s="1"/>
  <c r="N185" i="14" s="1"/>
  <c r="O185" i="14" s="1"/>
  <c r="J107" i="14"/>
  <c r="K107" i="14" s="1"/>
  <c r="L107" i="14" s="1"/>
  <c r="M107" i="14" s="1"/>
  <c r="N107" i="14" s="1"/>
  <c r="O107" i="14" s="1"/>
  <c r="J167" i="14"/>
  <c r="K167" i="14" s="1"/>
  <c r="L167" i="14" s="1"/>
  <c r="M167" i="14" s="1"/>
  <c r="N167" i="14" s="1"/>
  <c r="O167" i="14" s="1"/>
  <c r="J176" i="14"/>
  <c r="K176" i="14" s="1"/>
  <c r="L176" i="14" s="1"/>
  <c r="M176" i="14" s="1"/>
  <c r="N176" i="14" s="1"/>
  <c r="O176" i="14" s="1"/>
  <c r="J155" i="14"/>
  <c r="K155" i="14" s="1"/>
  <c r="L155" i="14" s="1"/>
  <c r="M155" i="14" s="1"/>
  <c r="N155" i="14" s="1"/>
  <c r="O155" i="14" s="1"/>
  <c r="J125" i="14"/>
  <c r="K125" i="14" s="1"/>
  <c r="L125" i="14" s="1"/>
  <c r="M125" i="14" s="1"/>
  <c r="N125" i="14" s="1"/>
  <c r="O125" i="14" s="1"/>
  <c r="J131" i="14"/>
  <c r="K131" i="14" s="1"/>
  <c r="L131" i="14" s="1"/>
  <c r="M131" i="14" s="1"/>
  <c r="N131" i="14" s="1"/>
  <c r="O131" i="14" s="1"/>
  <c r="J98" i="14"/>
  <c r="K98" i="14" s="1"/>
  <c r="L98" i="14" s="1"/>
  <c r="M98" i="14" s="1"/>
  <c r="N98" i="14" s="1"/>
  <c r="O98" i="14" s="1"/>
  <c r="J164" i="14"/>
  <c r="K164" i="14" s="1"/>
  <c r="L164" i="14" s="1"/>
  <c r="M164" i="14" s="1"/>
  <c r="N164" i="14" s="1"/>
  <c r="O164" i="14" s="1"/>
  <c r="J119" i="14"/>
  <c r="K119" i="14" s="1"/>
  <c r="L119" i="14" s="1"/>
  <c r="M119" i="14" s="1"/>
  <c r="N119" i="14" s="1"/>
  <c r="O119" i="14" s="1"/>
  <c r="J149" i="14"/>
  <c r="K149" i="14" s="1"/>
  <c r="L149" i="14" s="1"/>
  <c r="M149" i="14" s="1"/>
  <c r="N149" i="14" s="1"/>
  <c r="O149" i="14" s="1"/>
  <c r="J101" i="14"/>
  <c r="K101" i="14" s="1"/>
  <c r="L101" i="14" s="1"/>
  <c r="M101" i="14" s="1"/>
  <c r="N101" i="14" s="1"/>
  <c r="O101" i="14" s="1"/>
  <c r="J188" i="14"/>
  <c r="K188" i="14" s="1"/>
  <c r="L188" i="14" s="1"/>
  <c r="M188" i="14" s="1"/>
  <c r="N188" i="14" s="1"/>
  <c r="O188" i="14" s="1"/>
  <c r="J110" i="14"/>
  <c r="K110" i="14" s="1"/>
  <c r="L110" i="14" s="1"/>
  <c r="M110" i="14" s="1"/>
  <c r="N110" i="14" s="1"/>
  <c r="O110" i="14" s="1"/>
  <c r="J152" i="14"/>
  <c r="K152" i="14" s="1"/>
  <c r="L152" i="14" s="1"/>
  <c r="M152" i="14" s="1"/>
  <c r="N152" i="14" s="1"/>
  <c r="O152" i="14" s="1"/>
  <c r="J170" i="14"/>
  <c r="K170" i="14" s="1"/>
  <c r="L170" i="14" s="1"/>
  <c r="M170" i="14" s="1"/>
  <c r="N170" i="14" s="1"/>
  <c r="O170" i="14" s="1"/>
  <c r="J161" i="14"/>
  <c r="K161" i="14" s="1"/>
  <c r="L161" i="14" s="1"/>
  <c r="M161" i="14" s="1"/>
  <c r="N161" i="14" s="1"/>
  <c r="O161" i="14" s="1"/>
  <c r="J104" i="14"/>
  <c r="K104" i="14" s="1"/>
  <c r="L104" i="14" s="1"/>
  <c r="M104" i="14" s="1"/>
  <c r="N104" i="14" s="1"/>
  <c r="O104" i="14" s="1"/>
  <c r="J116" i="14"/>
  <c r="K116" i="14" s="1"/>
  <c r="L116" i="14" s="1"/>
  <c r="M116" i="14" s="1"/>
  <c r="N116" i="14" s="1"/>
  <c r="O116" i="14" s="1"/>
  <c r="J173" i="14"/>
  <c r="K173" i="14" s="1"/>
  <c r="L173" i="14" s="1"/>
  <c r="M173" i="14" s="1"/>
  <c r="N173" i="14" s="1"/>
  <c r="O173" i="14" s="1"/>
  <c r="J146" i="14"/>
  <c r="K146" i="14" s="1"/>
  <c r="L146" i="14" s="1"/>
  <c r="M146" i="14" s="1"/>
  <c r="N146" i="14" s="1"/>
  <c r="O146" i="14" s="1"/>
  <c r="J137" i="14"/>
  <c r="K137" i="14" s="1"/>
  <c r="L137" i="14" s="1"/>
  <c r="M137" i="14" s="1"/>
  <c r="N137" i="14" s="1"/>
  <c r="O137" i="14" s="1"/>
  <c r="J122" i="14"/>
  <c r="K122" i="14" s="1"/>
  <c r="L122" i="14" s="1"/>
  <c r="M122" i="14" s="1"/>
  <c r="N122" i="14" s="1"/>
  <c r="O122" i="14" s="1"/>
  <c r="J134" i="14"/>
  <c r="K134" i="14" s="1"/>
  <c r="L134" i="14" s="1"/>
  <c r="M134" i="14" s="1"/>
  <c r="N134" i="14" s="1"/>
  <c r="O134" i="14" s="1"/>
  <c r="J128" i="14"/>
  <c r="K128" i="14" s="1"/>
  <c r="L128" i="14" s="1"/>
  <c r="M128" i="14" s="1"/>
  <c r="N128" i="14" s="1"/>
  <c r="O128" i="14" s="1"/>
  <c r="J140" i="14"/>
  <c r="K140" i="14" s="1"/>
  <c r="L140" i="14" s="1"/>
  <c r="M140" i="14" s="1"/>
  <c r="N140" i="14" s="1"/>
  <c r="O140" i="14" s="1"/>
  <c r="J179" i="14"/>
  <c r="K179" i="14" s="1"/>
  <c r="L179" i="14" s="1"/>
  <c r="M179" i="14" s="1"/>
  <c r="N179" i="14" s="1"/>
  <c r="O179" i="14" s="1"/>
  <c r="J158" i="14"/>
  <c r="K158" i="14" s="1"/>
  <c r="L158" i="14" s="1"/>
  <c r="M158" i="14" s="1"/>
  <c r="N158" i="14" s="1"/>
  <c r="O158" i="14" s="1"/>
  <c r="J113" i="14"/>
  <c r="K113" i="14" s="1"/>
  <c r="L113" i="14" s="1"/>
  <c r="M113" i="14" s="1"/>
  <c r="N113" i="14" s="1"/>
  <c r="O113" i="14" s="1"/>
</calcChain>
</file>

<file path=xl/sharedStrings.xml><?xml version="1.0" encoding="utf-8"?>
<sst xmlns="http://schemas.openxmlformats.org/spreadsheetml/2006/main" count="52" uniqueCount="42">
  <si>
    <t>Std#</t>
  </si>
  <si>
    <t>Conc (pM)</t>
  </si>
  <si>
    <t>Cq</t>
  </si>
  <si>
    <t>Avg Cq</t>
  </si>
  <si>
    <t>Delta Cq</t>
  </si>
  <si>
    <t>Log10 Conc</t>
  </si>
  <si>
    <t>Calculated Efficiency</t>
  </si>
  <si>
    <t>Dilution</t>
  </si>
  <si>
    <t>Log Conc</t>
  </si>
  <si>
    <t>Avg Conc (pM)</t>
  </si>
  <si>
    <t>Size-adjusted Conc (pM)</t>
  </si>
  <si>
    <t>Conc of undiluted library (pM)</t>
  </si>
  <si>
    <t>Conc of undiluted library (nM)</t>
  </si>
  <si>
    <t>Conc of undiluted library (ng/ul)</t>
  </si>
  <si>
    <t>Outlier test</t>
  </si>
  <si>
    <t>Outlier</t>
  </si>
  <si>
    <t>NTC</t>
  </si>
  <si>
    <t>Library Dilution 1</t>
  </si>
  <si>
    <t>Library Dilution 2</t>
  </si>
  <si>
    <t>Input Cq values for the standards in the appropriate highlighted cells</t>
  </si>
  <si>
    <t>Unknown Library</t>
  </si>
  <si>
    <t>Replicate</t>
  </si>
  <si>
    <t>Average fragment length in base pairs</t>
  </si>
  <si>
    <t>Move Cq values of outliers to this column</t>
  </si>
  <si>
    <t>The average Cq is calculated for the non-outliers in this column</t>
  </si>
  <si>
    <t>Outliers are marked "TRUE" in this column</t>
  </si>
  <si>
    <t>The delta Cq values between the 10-fold standard dilutions are given in this column.</t>
  </si>
  <si>
    <t>Std #</t>
  </si>
  <si>
    <t>Slope from graph equation (m)</t>
  </si>
  <si>
    <t>Intercept from graph equation (b)</t>
  </si>
  <si>
    <t>Step 2 - Review the standard curve plot and calculate reaction efficiency.</t>
  </si>
  <si>
    <t>Step 1 - Input Cq values of the standards</t>
  </si>
  <si>
    <t>Step 3 - Enter the dilution factor(s) and Cq values for the unknown libraries</t>
  </si>
  <si>
    <t>Enter library dilution factors below</t>
  </si>
  <si>
    <t>Input Cq values for the libraries in the appropriate highlighted cells</t>
  </si>
  <si>
    <t>Enter average fragment length values for the libraries in the appropriate highlighted cells.</t>
  </si>
  <si>
    <t>Calculated Concentrations</t>
  </si>
  <si>
    <t>USER data input required for ORANGE cells</t>
  </si>
  <si>
    <t>http://www.quantabio.com/perfecta-ngs-quantification-kit</t>
  </si>
  <si>
    <t>Values from the chart are calculated in the highlighted cells below.</t>
  </si>
  <si>
    <t>Companion Quantification Template to PerfeCTa NGS Quantification Kit</t>
  </si>
  <si>
    <t>MK-NC-0001 REV01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</si>
</sst>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font>
      <sz val="10"/>
      <name val="Arial"/>
    </font>
    <font>
      <sz val="11"/>
      <color rgb="FF000000"/>
      <name val="Frutiger"/>
    </font>
    <font>
      <sz val="10"/>
      <name val="Frutiger"/>
    </font>
    <font>
      <b/>
      <sz val="14"/>
      <color rgb="FF7030A0"/>
      <name val="Frutiger"/>
    </font>
    <font>
      <b/>
      <i/>
      <sz val="12"/>
      <color rgb="FFFF0000"/>
      <name val="Frutiger"/>
    </font>
    <font>
      <b/>
      <sz val="10"/>
      <name val="Frutiger"/>
    </font>
    <font>
      <sz val="12"/>
      <name val="Frutiger"/>
    </font>
    <font>
      <b/>
      <sz val="12"/>
      <color rgb="FF7030A0"/>
      <name val="Frutiger"/>
    </font>
    <font>
      <b/>
      <i/>
      <sz val="16"/>
      <color rgb="FF7030A0"/>
      <name val="Frutiger"/>
    </font>
    <font>
      <b/>
      <sz val="14"/>
      <name val="Frutiger"/>
    </font>
    <font>
      <b/>
      <sz val="12"/>
      <name val="Frutiger"/>
    </font>
    <font>
      <i/>
      <sz val="12"/>
      <name val="Frutiger"/>
    </font>
    <font>
      <b/>
      <i/>
      <sz val="11"/>
      <name val="Frutiger"/>
    </font>
    <font>
      <i/>
      <sz val="10"/>
      <name val="Frutiger"/>
    </font>
    <font>
      <b/>
      <i/>
      <sz val="10"/>
      <name val="Frutiger"/>
    </font>
    <font>
      <b/>
      <i/>
      <sz val="16"/>
      <name val="Frutiger"/>
    </font>
    <font>
      <i/>
      <sz val="9"/>
      <name val="Frutiger"/>
    </font>
    <font>
      <u/>
      <sz val="10"/>
      <color theme="10"/>
      <name val="Arial"/>
      <family val="2"/>
    </font>
  </fonts>
  <fills count="8">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9" tint="0.5999938962981048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theme="8" tint="-0.499984740745262"/>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right style="thin">
        <color theme="8" tint="-0.499984740745262"/>
      </right>
      <top style="thin">
        <color theme="8" tint="-0.499984740745262"/>
      </top>
      <bottom/>
      <diagonal/>
    </border>
    <border>
      <left/>
      <right style="thin">
        <color theme="8" tint="-0.499984740745262"/>
      </right>
      <top/>
      <bottom/>
      <diagonal/>
    </border>
    <border>
      <left/>
      <right/>
      <top/>
      <bottom style="thin">
        <color theme="8" tint="-0.499984740745262"/>
      </bottom>
      <diagonal/>
    </border>
    <border>
      <left/>
      <right style="thin">
        <color theme="8" tint="-0.499984740745262"/>
      </right>
      <top/>
      <bottom style="thin">
        <color theme="8" tint="-0.499984740745262"/>
      </bottom>
      <diagonal/>
    </border>
    <border>
      <left style="thin">
        <color indexed="64"/>
      </left>
      <right style="thin">
        <color indexed="64"/>
      </right>
      <top style="thin">
        <color indexed="64"/>
      </top>
      <bottom style="thin">
        <color theme="8" tint="-0.499984740745262"/>
      </bottom>
      <diagonal/>
    </border>
    <border>
      <left/>
      <right style="thin">
        <color indexed="64"/>
      </right>
      <top style="thin">
        <color theme="8" tint="-0.499984740745262"/>
      </top>
      <bottom/>
      <diagonal/>
    </border>
    <border>
      <left style="thin">
        <color theme="8" tint="-0.499984740745262"/>
      </left>
      <right style="thin">
        <color theme="8" tint="-0.499984740745262"/>
      </right>
      <top style="thin">
        <color theme="8" tint="-0.499984740745262"/>
      </top>
      <bottom style="medium">
        <color indexed="64"/>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bottom/>
      <diagonal/>
    </border>
    <border>
      <left style="thin">
        <color theme="8" tint="-0.499984740745262"/>
      </left>
      <right style="thin">
        <color theme="8" tint="-0.499984740745262"/>
      </right>
      <top/>
      <bottom style="thin">
        <color indexed="64"/>
      </bottom>
      <diagonal/>
    </border>
    <border>
      <left style="thin">
        <color theme="8" tint="-0.499984740745262"/>
      </left>
      <right style="thin">
        <color theme="8" tint="-0.499984740745262"/>
      </right>
      <top/>
      <bottom style="medium">
        <color indexed="64"/>
      </bottom>
      <diagonal/>
    </border>
    <border>
      <left style="thin">
        <color theme="8" tint="-0.499984740745262"/>
      </left>
      <right style="thin">
        <color theme="8" tint="-0.499984740745262"/>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medium">
        <color indexed="64"/>
      </top>
      <bottom/>
      <diagonal/>
    </border>
    <border>
      <left/>
      <right style="thin">
        <color theme="8" tint="-0.499984740745262"/>
      </right>
      <top style="medium">
        <color indexed="64"/>
      </top>
      <bottom/>
      <diagonal/>
    </border>
    <border>
      <left/>
      <right style="thin">
        <color theme="8" tint="-0.499984740745262"/>
      </right>
      <top/>
      <bottom style="medium">
        <color theme="8" tint="-0.499984740745262"/>
      </bottom>
      <diagonal/>
    </border>
    <border>
      <left/>
      <right style="thin">
        <color theme="8" tint="-0.499984740745262"/>
      </right>
      <top/>
      <bottom style="medium">
        <color indexed="64"/>
      </bottom>
      <diagonal/>
    </border>
    <border>
      <left style="thin">
        <color theme="8" tint="-0.499984740745262"/>
      </left>
      <right style="thin">
        <color theme="8" tint="-0.499984740745262"/>
      </right>
      <top/>
      <bottom style="medium">
        <color theme="8" tint="-0.499984740745262"/>
      </bottom>
      <diagonal/>
    </border>
    <border>
      <left style="thin">
        <color theme="8" tint="-0.499984740745262"/>
      </left>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style="thin">
        <color indexed="64"/>
      </left>
      <right/>
      <top style="thin">
        <color indexed="64"/>
      </top>
      <bottom style="thin">
        <color theme="8" tint="-0.499984740745262"/>
      </bottom>
      <diagonal/>
    </border>
    <border>
      <left style="thin">
        <color indexed="64"/>
      </left>
      <right style="thin">
        <color indexed="64"/>
      </right>
      <top style="thin">
        <color theme="8" tint="-0.499984740745262"/>
      </top>
      <bottom style="thin">
        <color indexed="64"/>
      </bottom>
      <diagonal/>
    </border>
    <border>
      <left style="thin">
        <color indexed="64"/>
      </left>
      <right/>
      <top style="thin">
        <color theme="8" tint="-0.499984740745262"/>
      </top>
      <bottom style="thin">
        <color indexed="64"/>
      </bottom>
      <diagonal/>
    </border>
    <border>
      <left style="thin">
        <color indexed="64"/>
      </left>
      <right/>
      <top/>
      <bottom/>
      <diagonal/>
    </border>
    <border>
      <left/>
      <right style="thin">
        <color indexed="64"/>
      </right>
      <top/>
      <bottom style="thin">
        <color theme="8" tint="-0.499984740745262"/>
      </bottom>
      <diagonal/>
    </border>
    <border>
      <left style="thin">
        <color indexed="64"/>
      </left>
      <right style="thin">
        <color indexed="64"/>
      </right>
      <top/>
      <bottom style="thin">
        <color indexed="64"/>
      </bottom>
      <diagonal/>
    </border>
    <border>
      <left style="thin">
        <color indexed="64"/>
      </left>
      <right/>
      <top style="thin">
        <color theme="8" tint="-0.499984740745262"/>
      </top>
      <bottom/>
      <diagonal/>
    </border>
    <border>
      <left style="thin">
        <color indexed="64"/>
      </left>
      <right/>
      <top/>
      <bottom style="thin">
        <color theme="8" tint="-0.499984740745262"/>
      </bottom>
      <diagonal/>
    </border>
  </borders>
  <cellStyleXfs count="2">
    <xf numFmtId="0" fontId="0" fillId="0" borderId="0"/>
    <xf numFmtId="0" fontId="17" fillId="0" borderId="0" applyNumberFormat="0" applyFill="0" applyBorder="0" applyAlignment="0" applyProtection="0"/>
  </cellStyleXfs>
  <cellXfs count="144">
    <xf numFmtId="0" fontId="0" fillId="0" borderId="0" xfId="0"/>
    <xf numFmtId="0" fontId="12" fillId="0" borderId="0" xfId="0" applyFont="1" applyProtection="1"/>
    <xf numFmtId="0" fontId="2" fillId="0" borderId="0" xfId="0" applyFont="1" applyProtection="1"/>
    <xf numFmtId="0" fontId="2" fillId="4" borderId="0" xfId="0" applyFont="1" applyFill="1" applyProtection="1"/>
    <xf numFmtId="0" fontId="17" fillId="0" borderId="0" xfId="1" applyProtection="1"/>
    <xf numFmtId="0" fontId="16" fillId="0" borderId="0" xfId="0" applyFont="1" applyProtection="1"/>
    <xf numFmtId="0" fontId="1" fillId="0" borderId="0" xfId="0" applyFont="1" applyProtection="1"/>
    <xf numFmtId="0" fontId="2" fillId="5" borderId="0" xfId="0" applyFont="1" applyFill="1" applyProtection="1"/>
    <xf numFmtId="0" fontId="12" fillId="5" borderId="0" xfId="0" applyFont="1" applyFill="1" applyProtection="1"/>
    <xf numFmtId="0" fontId="5" fillId="5" borderId="0" xfId="0" applyFont="1" applyFill="1" applyProtection="1"/>
    <xf numFmtId="0" fontId="2" fillId="0" borderId="0" xfId="0" applyFont="1" applyBorder="1" applyProtection="1"/>
    <xf numFmtId="0" fontId="2" fillId="4" borderId="0" xfId="0" applyFont="1" applyFill="1" applyBorder="1" applyProtection="1"/>
    <xf numFmtId="0" fontId="9" fillId="6" borderId="0" xfId="0" applyFont="1" applyFill="1" applyBorder="1" applyAlignment="1" applyProtection="1">
      <alignment vertical="center"/>
    </xf>
    <xf numFmtId="0" fontId="9" fillId="6" borderId="0" xfId="0" applyFont="1" applyFill="1" applyBorder="1" applyProtection="1"/>
    <xf numFmtId="0" fontId="2" fillId="6" borderId="0" xfId="0" applyFont="1" applyFill="1" applyBorder="1" applyProtection="1"/>
    <xf numFmtId="0" fontId="2" fillId="6" borderId="0" xfId="0" applyFont="1" applyFill="1" applyProtection="1"/>
    <xf numFmtId="0" fontId="11" fillId="4" borderId="1" xfId="0" applyFont="1" applyFill="1" applyBorder="1" applyAlignment="1" applyProtection="1">
      <alignment horizontal="center" wrapText="1"/>
    </xf>
    <xf numFmtId="0" fontId="6" fillId="4" borderId="1" xfId="0" applyFont="1" applyFill="1" applyBorder="1" applyAlignment="1" applyProtection="1">
      <alignment horizontal="center" wrapText="1"/>
    </xf>
    <xf numFmtId="0" fontId="5" fillId="4" borderId="1" xfId="0" applyFont="1" applyFill="1" applyBorder="1" applyAlignment="1" applyProtection="1">
      <alignment horizontal="center"/>
    </xf>
    <xf numFmtId="0" fontId="2" fillId="4" borderId="1" xfId="0" applyFont="1" applyFill="1" applyBorder="1" applyProtection="1"/>
    <xf numFmtId="0" fontId="2" fillId="4" borderId="47" xfId="0" applyFont="1" applyFill="1" applyBorder="1" applyProtection="1"/>
    <xf numFmtId="0" fontId="2" fillId="4" borderId="5" xfId="0" applyFont="1" applyFill="1" applyBorder="1" applyProtection="1"/>
    <xf numFmtId="0" fontId="2" fillId="4" borderId="3" xfId="0" applyFont="1" applyFill="1" applyBorder="1" applyProtection="1"/>
    <xf numFmtId="0" fontId="2" fillId="0" borderId="1" xfId="0" applyFont="1" applyBorder="1" applyProtection="1"/>
    <xf numFmtId="0" fontId="0" fillId="0" borderId="0" xfId="0" applyProtection="1"/>
    <xf numFmtId="0" fontId="2" fillId="4" borderId="1" xfId="0" applyFont="1" applyFill="1" applyBorder="1" applyAlignment="1" applyProtection="1">
      <alignment horizontal="right"/>
    </xf>
    <xf numFmtId="0" fontId="2" fillId="6" borderId="0" xfId="0" applyFont="1" applyFill="1" applyBorder="1" applyAlignment="1" applyProtection="1">
      <alignment horizontal="right"/>
    </xf>
    <xf numFmtId="2" fontId="2" fillId="6" borderId="0" xfId="0" applyNumberFormat="1" applyFont="1" applyFill="1" applyBorder="1" applyProtection="1"/>
    <xf numFmtId="0" fontId="2" fillId="6" borderId="0" xfId="0" applyFont="1" applyFill="1" applyBorder="1" applyAlignment="1" applyProtection="1">
      <alignment horizontal="center" vertical="center"/>
    </xf>
    <xf numFmtId="0" fontId="9" fillId="6" borderId="0" xfId="0" applyFont="1" applyFill="1" applyBorder="1" applyAlignment="1" applyProtection="1">
      <alignment horizontal="left" vertical="center"/>
    </xf>
    <xf numFmtId="0" fontId="3" fillId="6" borderId="0" xfId="0" applyFont="1" applyFill="1" applyBorder="1" applyAlignment="1" applyProtection="1">
      <alignment horizontal="left"/>
    </xf>
    <xf numFmtId="0" fontId="5" fillId="4" borderId="1" xfId="0" applyFont="1" applyFill="1" applyBorder="1" applyProtection="1"/>
    <xf numFmtId="0" fontId="2" fillId="4" borderId="9" xfId="0" applyFont="1" applyFill="1" applyBorder="1" applyProtection="1"/>
    <xf numFmtId="0" fontId="2" fillId="4" borderId="2" xfId="0" applyFont="1" applyFill="1" applyBorder="1" applyProtection="1"/>
    <xf numFmtId="0" fontId="2" fillId="4" borderId="7" xfId="0" applyFont="1" applyFill="1" applyBorder="1" applyProtection="1"/>
    <xf numFmtId="0" fontId="6" fillId="4" borderId="10" xfId="0" applyFont="1" applyFill="1" applyBorder="1" applyProtection="1"/>
    <xf numFmtId="0" fontId="6" fillId="4" borderId="0" xfId="0" applyFont="1" applyFill="1" applyBorder="1" applyProtection="1"/>
    <xf numFmtId="0" fontId="6" fillId="4" borderId="11" xfId="0" applyFont="1" applyFill="1" applyBorder="1" applyProtection="1"/>
    <xf numFmtId="0" fontId="2" fillId="4" borderId="4" xfId="0" applyFont="1" applyFill="1" applyBorder="1" applyProtection="1"/>
    <xf numFmtId="0" fontId="2" fillId="4" borderId="8" xfId="0" applyFont="1" applyFill="1" applyBorder="1" applyProtection="1"/>
    <xf numFmtId="0" fontId="9" fillId="6" borderId="0" xfId="0" applyFont="1" applyFill="1" applyBorder="1" applyAlignment="1" applyProtection="1">
      <alignment horizontal="left"/>
    </xf>
    <xf numFmtId="0" fontId="2" fillId="4" borderId="19" xfId="0" applyFont="1" applyFill="1" applyBorder="1" applyProtection="1"/>
    <xf numFmtId="0" fontId="2" fillId="4" borderId="21" xfId="0" applyFont="1" applyFill="1" applyBorder="1" applyProtection="1"/>
    <xf numFmtId="0" fontId="6" fillId="6" borderId="0" xfId="0" applyFont="1" applyFill="1" applyBorder="1" applyProtection="1"/>
    <xf numFmtId="0" fontId="6" fillId="6" borderId="0" xfId="0" applyFont="1" applyFill="1" applyBorder="1" applyAlignment="1" applyProtection="1">
      <alignment wrapText="1"/>
    </xf>
    <xf numFmtId="0" fontId="6" fillId="6" borderId="0" xfId="0" applyFont="1" applyFill="1" applyBorder="1" applyAlignment="1" applyProtection="1">
      <alignment horizontal="right" vertical="center" wrapText="1"/>
    </xf>
    <xf numFmtId="0" fontId="2" fillId="6" borderId="0" xfId="0" applyFont="1" applyFill="1" applyBorder="1" applyAlignment="1" applyProtection="1">
      <alignment horizontal="right" vertical="center" wrapText="1"/>
    </xf>
    <xf numFmtId="0" fontId="2" fillId="6" borderId="0" xfId="0" applyFont="1" applyFill="1" applyBorder="1" applyAlignment="1" applyProtection="1">
      <alignment wrapText="1"/>
    </xf>
    <xf numFmtId="0" fontId="11" fillId="4" borderId="17" xfId="0" applyFont="1" applyFill="1" applyBorder="1" applyAlignment="1" applyProtection="1">
      <alignment horizontal="center" wrapText="1"/>
    </xf>
    <xf numFmtId="0" fontId="6" fillId="4" borderId="17" xfId="0" applyFont="1" applyFill="1" applyBorder="1" applyAlignment="1" applyProtection="1">
      <alignment horizontal="center" wrapText="1"/>
    </xf>
    <xf numFmtId="0" fontId="2" fillId="3" borderId="0" xfId="0" applyFont="1" applyFill="1" applyBorder="1" applyProtection="1"/>
    <xf numFmtId="0" fontId="5" fillId="4" borderId="18" xfId="0" applyFont="1" applyFill="1" applyBorder="1" applyAlignment="1" applyProtection="1">
      <alignment horizontal="center" vertical="center" wrapText="1"/>
    </xf>
    <xf numFmtId="0" fontId="5" fillId="4" borderId="25" xfId="0" applyFont="1" applyFill="1" applyBorder="1" applyAlignment="1" applyProtection="1">
      <alignment horizontal="center" vertical="center" wrapText="1"/>
    </xf>
    <xf numFmtId="0" fontId="14" fillId="4" borderId="24" xfId="0" applyFont="1" applyFill="1" applyBorder="1" applyAlignment="1" applyProtection="1">
      <alignment horizontal="center" vertical="center" wrapText="1"/>
    </xf>
    <xf numFmtId="0" fontId="5" fillId="4" borderId="33" xfId="0" applyFont="1" applyFill="1" applyBorder="1" applyAlignment="1" applyProtection="1">
      <alignment horizontal="center" vertical="center"/>
    </xf>
    <xf numFmtId="0" fontId="5" fillId="4" borderId="18" xfId="0" applyFont="1" applyFill="1" applyBorder="1" applyAlignment="1" applyProtection="1">
      <alignment horizontal="center" vertical="center"/>
    </xf>
    <xf numFmtId="0" fontId="5" fillId="4" borderId="25" xfId="0" applyFont="1" applyFill="1" applyBorder="1" applyAlignment="1" applyProtection="1">
      <alignment horizontal="center" vertical="center"/>
    </xf>
    <xf numFmtId="0" fontId="5" fillId="2" borderId="25" xfId="0" applyFont="1" applyFill="1" applyBorder="1" applyAlignment="1" applyProtection="1">
      <alignment horizontal="center" vertical="center" wrapText="1"/>
    </xf>
    <xf numFmtId="0" fontId="5" fillId="2" borderId="33" xfId="0" applyFont="1" applyFill="1" applyBorder="1" applyAlignment="1" applyProtection="1">
      <alignment horizontal="center" vertical="center" wrapText="1"/>
    </xf>
    <xf numFmtId="0" fontId="2" fillId="4" borderId="34" xfId="0" applyFont="1" applyFill="1" applyBorder="1" applyProtection="1"/>
    <xf numFmtId="0" fontId="13" fillId="5" borderId="32" xfId="0" applyFont="1" applyFill="1" applyBorder="1" applyProtection="1"/>
    <xf numFmtId="0" fontId="2" fillId="4" borderId="26" xfId="0" applyFont="1" applyFill="1" applyBorder="1" applyProtection="1"/>
    <xf numFmtId="0" fontId="13" fillId="5" borderId="17" xfId="0" applyFont="1" applyFill="1" applyBorder="1" applyProtection="1"/>
    <xf numFmtId="0" fontId="2" fillId="4" borderId="27" xfId="0" applyFont="1" applyFill="1" applyBorder="1" applyProtection="1"/>
    <xf numFmtId="0" fontId="2" fillId="4" borderId="28" xfId="0" applyFont="1" applyFill="1" applyBorder="1" applyProtection="1"/>
    <xf numFmtId="0" fontId="13" fillId="5" borderId="33" xfId="0" applyFont="1" applyFill="1" applyBorder="1" applyProtection="1"/>
    <xf numFmtId="11" fontId="2" fillId="4" borderId="0" xfId="0" applyNumberFormat="1" applyFont="1" applyFill="1" applyBorder="1" applyProtection="1"/>
    <xf numFmtId="0" fontId="2" fillId="4" borderId="32" xfId="0" applyFont="1" applyFill="1" applyBorder="1" applyProtection="1"/>
    <xf numFmtId="0" fontId="2" fillId="4" borderId="25" xfId="0" applyFont="1" applyFill="1" applyBorder="1" applyProtection="1"/>
    <xf numFmtId="2" fontId="13" fillId="5" borderId="1" xfId="0" applyNumberFormat="1" applyFont="1" applyFill="1" applyBorder="1" applyProtection="1">
      <protection locked="0"/>
    </xf>
    <xf numFmtId="0" fontId="2" fillId="5" borderId="1" xfId="0" applyFont="1" applyFill="1" applyBorder="1" applyProtection="1">
      <protection locked="0"/>
    </xf>
    <xf numFmtId="2" fontId="13" fillId="5" borderId="5" xfId="0" applyNumberFormat="1" applyFont="1" applyFill="1" applyBorder="1" applyProtection="1">
      <protection locked="0"/>
    </xf>
    <xf numFmtId="0" fontId="2" fillId="5" borderId="5" xfId="0" applyFont="1" applyFill="1" applyBorder="1" applyProtection="1">
      <protection locked="0"/>
    </xf>
    <xf numFmtId="2" fontId="13" fillId="5" borderId="3" xfId="0" applyNumberFormat="1" applyFont="1" applyFill="1" applyBorder="1" applyProtection="1">
      <protection locked="0"/>
    </xf>
    <xf numFmtId="0" fontId="2" fillId="5" borderId="3" xfId="0" applyFont="1" applyFill="1" applyBorder="1" applyProtection="1">
      <protection locked="0"/>
    </xf>
    <xf numFmtId="2" fontId="13" fillId="5" borderId="47" xfId="0" applyNumberFormat="1" applyFont="1" applyFill="1" applyBorder="1" applyProtection="1">
      <protection locked="0"/>
    </xf>
    <xf numFmtId="0" fontId="2" fillId="5" borderId="47" xfId="0" applyFont="1" applyFill="1" applyBorder="1" applyProtection="1">
      <protection locked="0"/>
    </xf>
    <xf numFmtId="0" fontId="11" fillId="5" borderId="1" xfId="0" applyFont="1" applyFill="1" applyBorder="1" applyProtection="1">
      <protection locked="0"/>
    </xf>
    <xf numFmtId="0" fontId="11" fillId="5" borderId="22" xfId="0" applyFont="1" applyFill="1" applyBorder="1" applyProtection="1">
      <protection locked="0"/>
    </xf>
    <xf numFmtId="0" fontId="13" fillId="5" borderId="30" xfId="0" applyFont="1" applyFill="1" applyBorder="1" applyProtection="1">
      <protection locked="0"/>
    </xf>
    <xf numFmtId="0" fontId="13" fillId="5" borderId="15" xfId="0" applyFont="1" applyFill="1" applyBorder="1" applyProtection="1">
      <protection locked="0"/>
    </xf>
    <xf numFmtId="0" fontId="13" fillId="5" borderId="31" xfId="0" applyFont="1" applyFill="1" applyBorder="1" applyProtection="1">
      <protection locked="0"/>
    </xf>
    <xf numFmtId="0" fontId="13" fillId="5" borderId="42" xfId="0" applyFont="1" applyFill="1" applyBorder="1" applyProtection="1">
      <protection locked="0"/>
    </xf>
    <xf numFmtId="0" fontId="13" fillId="5" borderId="44" xfId="0" applyFont="1" applyFill="1" applyBorder="1" applyProtection="1">
      <protection locked="0"/>
    </xf>
    <xf numFmtId="164" fontId="6" fillId="7" borderId="0" xfId="0" applyNumberFormat="1" applyFont="1" applyFill="1" applyBorder="1" applyProtection="1">
      <protection hidden="1"/>
    </xf>
    <xf numFmtId="10" fontId="6" fillId="4" borderId="4" xfId="0" applyNumberFormat="1" applyFont="1" applyFill="1" applyBorder="1" applyProtection="1">
      <protection hidden="1"/>
    </xf>
    <xf numFmtId="0" fontId="2" fillId="2" borderId="26" xfId="0" applyFont="1" applyFill="1" applyBorder="1" applyAlignment="1" applyProtection="1">
      <alignment horizontal="center" vertical="center"/>
      <protection hidden="1"/>
    </xf>
    <xf numFmtId="0" fontId="2" fillId="2" borderId="28" xfId="0" applyFont="1" applyFill="1" applyBorder="1" applyAlignment="1" applyProtection="1">
      <alignment horizontal="center" vertical="center"/>
      <protection hidden="1"/>
    </xf>
    <xf numFmtId="0" fontId="2" fillId="2" borderId="18" xfId="0" applyFont="1" applyFill="1" applyBorder="1" applyAlignment="1" applyProtection="1">
      <alignment horizontal="center" vertical="center"/>
      <protection hidden="1"/>
    </xf>
    <xf numFmtId="0" fontId="2" fillId="2" borderId="19" xfId="0" applyFont="1" applyFill="1" applyBorder="1" applyAlignment="1" applyProtection="1">
      <alignment horizontal="center" vertical="center"/>
      <protection hidden="1"/>
    </xf>
    <xf numFmtId="0" fontId="2" fillId="2" borderId="36" xfId="0" applyFont="1" applyFill="1" applyBorder="1" applyAlignment="1" applyProtection="1">
      <alignment horizontal="center" vertical="center"/>
      <protection hidden="1"/>
    </xf>
    <xf numFmtId="0" fontId="2" fillId="4" borderId="34" xfId="0" applyFont="1" applyFill="1" applyBorder="1" applyAlignment="1" applyProtection="1">
      <alignment horizontal="center" vertical="center"/>
      <protection hidden="1"/>
    </xf>
    <xf numFmtId="0" fontId="2" fillId="4" borderId="26" xfId="0" applyFont="1" applyFill="1" applyBorder="1" applyAlignment="1" applyProtection="1">
      <alignment horizontal="center" vertical="center"/>
      <protection hidden="1"/>
    </xf>
    <xf numFmtId="0" fontId="2" fillId="4" borderId="27" xfId="0" applyFont="1" applyFill="1" applyBorder="1" applyAlignment="1" applyProtection="1">
      <alignment horizontal="center" vertical="center"/>
      <protection hidden="1"/>
    </xf>
    <xf numFmtId="0" fontId="2" fillId="2" borderId="34" xfId="0" applyFont="1" applyFill="1" applyBorder="1" applyAlignment="1" applyProtection="1">
      <alignment horizontal="center" vertical="center"/>
      <protection hidden="1"/>
    </xf>
    <xf numFmtId="0" fontId="2" fillId="2" borderId="27" xfId="0" applyFont="1" applyFill="1" applyBorder="1" applyAlignment="1" applyProtection="1">
      <alignment horizontal="center" vertical="center"/>
      <protection hidden="1"/>
    </xf>
    <xf numFmtId="0" fontId="2" fillId="2" borderId="35" xfId="0" applyFont="1" applyFill="1" applyBorder="1" applyAlignment="1" applyProtection="1">
      <alignment horizontal="center" vertical="center"/>
      <protection hidden="1"/>
    </xf>
    <xf numFmtId="0" fontId="13" fillId="5" borderId="0" xfId="0" applyFont="1" applyFill="1" applyBorder="1" applyAlignment="1" applyProtection="1">
      <alignment vertical="center"/>
    </xf>
    <xf numFmtId="0" fontId="13" fillId="5" borderId="4" xfId="0" applyFont="1" applyFill="1" applyBorder="1" applyAlignment="1" applyProtection="1">
      <alignment vertical="center"/>
    </xf>
    <xf numFmtId="0" fontId="2" fillId="4" borderId="28" xfId="0" applyFont="1" applyFill="1" applyBorder="1" applyAlignment="1" applyProtection="1">
      <alignment horizontal="center" vertical="center"/>
      <protection hidden="1"/>
    </xf>
    <xf numFmtId="0" fontId="2" fillId="4" borderId="35" xfId="0" applyFont="1" applyFill="1" applyBorder="1" applyAlignment="1" applyProtection="1">
      <alignment horizontal="center" vertical="center"/>
    </xf>
    <xf numFmtId="0" fontId="2" fillId="4" borderId="19" xfId="0" applyFont="1" applyFill="1" applyBorder="1" applyAlignment="1" applyProtection="1">
      <alignment horizontal="center" vertical="center"/>
    </xf>
    <xf numFmtId="0" fontId="2" fillId="4" borderId="37" xfId="0" applyFont="1" applyFill="1" applyBorder="1" applyAlignment="1" applyProtection="1">
      <alignment horizontal="center" vertical="center"/>
    </xf>
    <xf numFmtId="0" fontId="13" fillId="5" borderId="12" xfId="0" applyFont="1" applyFill="1" applyBorder="1" applyAlignment="1" applyProtection="1">
      <alignment vertical="center"/>
    </xf>
    <xf numFmtId="0" fontId="13" fillId="5" borderId="13" xfId="0" applyFont="1" applyFill="1" applyBorder="1" applyAlignment="1" applyProtection="1">
      <alignment vertical="center"/>
    </xf>
    <xf numFmtId="0" fontId="13" fillId="5" borderId="14" xfId="0" applyFont="1" applyFill="1" applyBorder="1" applyAlignment="1" applyProtection="1">
      <alignment vertical="center"/>
    </xf>
    <xf numFmtId="0" fontId="13" fillId="5" borderId="3"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13" fillId="5" borderId="5" xfId="0" applyFont="1" applyFill="1" applyBorder="1" applyAlignment="1" applyProtection="1">
      <alignment horizontal="center" vertical="center"/>
      <protection locked="0"/>
    </xf>
    <xf numFmtId="0" fontId="2" fillId="4" borderId="25" xfId="0" applyFont="1" applyFill="1" applyBorder="1" applyAlignment="1" applyProtection="1">
      <alignment horizontal="center" vertical="center"/>
      <protection hidden="1"/>
    </xf>
    <xf numFmtId="0" fontId="2" fillId="4" borderId="38" xfId="0" applyFont="1" applyFill="1" applyBorder="1" applyAlignment="1" applyProtection="1">
      <alignment horizontal="center" vertical="center"/>
      <protection hidden="1"/>
    </xf>
    <xf numFmtId="0" fontId="2" fillId="2" borderId="37" xfId="0" applyFont="1" applyFill="1" applyBorder="1" applyAlignment="1" applyProtection="1">
      <alignment horizontal="center" vertical="center"/>
      <protection hidden="1"/>
    </xf>
    <xf numFmtId="0" fontId="2" fillId="2" borderId="25" xfId="0" applyFont="1" applyFill="1" applyBorder="1" applyAlignment="1" applyProtection="1">
      <alignment horizontal="center" vertical="center"/>
      <protection hidden="1"/>
    </xf>
    <xf numFmtId="0" fontId="2" fillId="4" borderId="18" xfId="0" applyFont="1" applyFill="1" applyBorder="1" applyAlignment="1" applyProtection="1">
      <alignment horizontal="center" vertical="center"/>
    </xf>
    <xf numFmtId="0" fontId="13" fillId="5" borderId="23" xfId="0" applyFont="1" applyFill="1" applyBorder="1" applyAlignment="1" applyProtection="1">
      <alignment vertical="center"/>
    </xf>
    <xf numFmtId="0" fontId="13" fillId="5" borderId="43" xfId="0" applyFont="1" applyFill="1" applyBorder="1" applyAlignment="1" applyProtection="1">
      <alignment horizontal="center" vertical="center"/>
      <protection locked="0"/>
    </xf>
    <xf numFmtId="0" fontId="13" fillId="5" borderId="20" xfId="0" applyFont="1" applyFill="1" applyBorder="1" applyAlignment="1" applyProtection="1">
      <alignment vertical="center"/>
    </xf>
    <xf numFmtId="0" fontId="2" fillId="4" borderId="32" xfId="0" applyFont="1" applyFill="1" applyBorder="1" applyAlignment="1" applyProtection="1">
      <alignment horizontal="center" vertical="center"/>
      <protection hidden="1"/>
    </xf>
    <xf numFmtId="0" fontId="2" fillId="2" borderId="32" xfId="0" applyFont="1" applyFill="1" applyBorder="1" applyAlignment="1" applyProtection="1">
      <alignment horizontal="center" vertical="center"/>
      <protection hidden="1"/>
    </xf>
    <xf numFmtId="0" fontId="2" fillId="2" borderId="21" xfId="0" applyFont="1" applyFill="1" applyBorder="1" applyAlignment="1" applyProtection="1">
      <alignment horizontal="center" vertical="center"/>
      <protection hidden="1"/>
    </xf>
    <xf numFmtId="0" fontId="2" fillId="4" borderId="21" xfId="0" applyFont="1" applyFill="1" applyBorder="1" applyAlignment="1" applyProtection="1">
      <alignment horizontal="center" vertical="center"/>
    </xf>
    <xf numFmtId="0" fontId="13" fillId="5" borderId="22" xfId="0" applyFont="1" applyFill="1" applyBorder="1" applyAlignment="1" applyProtection="1">
      <alignment horizontal="center" vertical="center"/>
      <protection locked="0"/>
    </xf>
    <xf numFmtId="0" fontId="2" fillId="4" borderId="29" xfId="0" applyFont="1" applyFill="1" applyBorder="1" applyAlignment="1" applyProtection="1">
      <alignment horizontal="center" vertical="center"/>
      <protection hidden="1"/>
    </xf>
    <xf numFmtId="0" fontId="2" fillId="2" borderId="29" xfId="0" applyFont="1" applyFill="1" applyBorder="1" applyAlignment="1" applyProtection="1">
      <alignment horizontal="center" vertical="center"/>
      <protection hidden="1"/>
    </xf>
    <xf numFmtId="0" fontId="15" fillId="2" borderId="39" xfId="0" applyFont="1" applyFill="1" applyBorder="1" applyAlignment="1" applyProtection="1">
      <alignment horizontal="center" wrapText="1"/>
    </xf>
    <xf numFmtId="0" fontId="8" fillId="2" borderId="40" xfId="0" applyFont="1" applyFill="1" applyBorder="1" applyAlignment="1" applyProtection="1">
      <alignment horizontal="center" wrapText="1"/>
    </xf>
    <xf numFmtId="0" fontId="8" fillId="2" borderId="41" xfId="0" applyFont="1" applyFill="1" applyBorder="1" applyAlignment="1" applyProtection="1">
      <alignment horizontal="center" wrapText="1"/>
    </xf>
    <xf numFmtId="0" fontId="6" fillId="4" borderId="45" xfId="0" applyFont="1" applyFill="1" applyBorder="1" applyAlignment="1" applyProtection="1">
      <alignment horizontal="center"/>
    </xf>
    <xf numFmtId="0" fontId="6" fillId="4" borderId="13" xfId="0" applyFont="1" applyFill="1" applyBorder="1" applyAlignment="1" applyProtection="1">
      <alignment horizontal="center"/>
    </xf>
    <xf numFmtId="0" fontId="6" fillId="4" borderId="49" xfId="0" applyFont="1" applyFill="1" applyBorder="1" applyAlignment="1" applyProtection="1">
      <alignment horizontal="center"/>
    </xf>
    <xf numFmtId="0" fontId="6" fillId="4" borderId="46" xfId="0" applyFont="1" applyFill="1" applyBorder="1" applyAlignment="1" applyProtection="1">
      <alignment horizontal="center"/>
    </xf>
    <xf numFmtId="0" fontId="7" fillId="6" borderId="0" xfId="0" applyFont="1" applyFill="1" applyBorder="1" applyAlignment="1" applyProtection="1">
      <alignment horizontal="right" vertical="center" wrapText="1"/>
    </xf>
    <xf numFmtId="0" fontId="2" fillId="4" borderId="47"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4" fillId="4" borderId="2" xfId="0" applyFont="1" applyFill="1" applyBorder="1" applyAlignment="1" applyProtection="1"/>
    <xf numFmtId="0" fontId="4" fillId="4" borderId="6" xfId="0" applyFont="1" applyFill="1" applyBorder="1" applyAlignment="1" applyProtection="1"/>
    <xf numFmtId="0" fontId="6" fillId="4" borderId="10" xfId="0" applyFont="1" applyFill="1" applyBorder="1" applyAlignment="1" applyProtection="1">
      <alignment horizontal="right"/>
    </xf>
    <xf numFmtId="0" fontId="6" fillId="4" borderId="0" xfId="0" applyFont="1" applyFill="1" applyBorder="1" applyAlignment="1" applyProtection="1">
      <alignment horizontal="right"/>
    </xf>
    <xf numFmtId="0" fontId="2" fillId="4" borderId="5"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10" fillId="4" borderId="4" xfId="0" applyFont="1" applyFill="1" applyBorder="1" applyAlignment="1" applyProtection="1">
      <alignment horizontal="right"/>
    </xf>
    <xf numFmtId="0" fontId="4" fillId="4" borderId="48" xfId="0" applyFont="1" applyFill="1" applyBorder="1" applyAlignment="1" applyProtection="1">
      <alignment horizontal="center"/>
    </xf>
    <xf numFmtId="0" fontId="4" fillId="4" borderId="16" xfId="0" applyFont="1" applyFill="1" applyBorder="1" applyAlignment="1" applyProtection="1">
      <alignment horizontal="center"/>
    </xf>
    <xf numFmtId="0" fontId="4" fillId="4" borderId="18" xfId="0" applyFont="1" applyFill="1" applyBorder="1" applyAlignment="1" applyProtection="1">
      <alignment horizontal="center"/>
    </xf>
  </cellXfs>
  <cellStyles count="2">
    <cellStyle name="Hyperlink" xfId="1" builtinId="8"/>
    <cellStyle name="Normal" xfId="0" builtinId="0"/>
  </cellStyles>
  <dxfs count="71">
    <dxf>
      <fill>
        <patternFill>
          <bgColor rgb="FFFF99CC"/>
        </patternFill>
      </fill>
    </dxf>
    <dxf>
      <fill>
        <patternFill>
          <bgColor rgb="FFFF99CC"/>
        </patternFill>
      </fill>
    </dxf>
    <dxf>
      <fill>
        <patternFill>
          <bgColor rgb="FFFF99CC"/>
        </patternFill>
      </fill>
    </dxf>
    <dxf>
      <fill>
        <patternFill>
          <bgColor rgb="FFFF99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s>
  <tableStyles count="0" defaultTableStyle="TableStyleMedium2" defaultPivotStyle="PivotStyleLight16"/>
  <colors>
    <mruColors>
      <color rgb="FFF6BC94"/>
      <color rgb="FFFF6801"/>
      <color rgb="FF9CB4E4"/>
      <color rgb="FF7194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Standard Curve Plot</a:t>
            </a:r>
          </a:p>
        </c:rich>
      </c:tx>
      <c:overlay val="0"/>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3.940161826741187E-3"/>
                  <c:y val="-0.34868526475741779"/>
                </c:manualLayout>
              </c:layout>
              <c:numFmt formatCode="General" sourceLinked="0"/>
              <c:spPr>
                <a:noFill/>
                <a:ln w="25400">
                  <a:noFill/>
                </a:ln>
              </c:spPr>
              <c:txPr>
                <a:bodyPr rot="0" spcFirstLastPara="1" vertOverflow="ellipsis" vert="horz" wrap="square" anchor="ctr" anchorCtr="1"/>
                <a:lstStyle/>
                <a:p>
                  <a:pPr>
                    <a:defRPr sz="1200" b="1" i="0" u="none" strike="noStrike" kern="1200" baseline="0">
                      <a:solidFill>
                        <a:srgbClr val="0070C0"/>
                      </a:solidFill>
                      <a:latin typeface="+mn-lt"/>
                      <a:ea typeface="+mn-ea"/>
                      <a:cs typeface="+mn-cs"/>
                    </a:defRPr>
                  </a:pPr>
                  <a:endParaRPr lang="en-US"/>
                </a:p>
              </c:txPr>
            </c:trendlineLbl>
          </c:trendline>
          <c:xVal>
            <c:numRef>
              <c:f>'NGS Quant Companion Template'!$E$35:$E$39</c:f>
              <c:numCache>
                <c:formatCode>General</c:formatCode>
                <c:ptCount val="5"/>
                <c:pt idx="0">
                  <c:v>-3.3010299956639813</c:v>
                </c:pt>
                <c:pt idx="1">
                  <c:v>-2.3010299956639813</c:v>
                </c:pt>
                <c:pt idx="2">
                  <c:v>-1.3010299956639813</c:v>
                </c:pt>
                <c:pt idx="3">
                  <c:v>-0.3010299956639812</c:v>
                </c:pt>
                <c:pt idx="4">
                  <c:v>0.69897000433601886</c:v>
                </c:pt>
              </c:numCache>
            </c:numRef>
          </c:xVal>
          <c:yVal>
            <c:numRef>
              <c:f>'NGS Quant Companion Template'!$F$35:$F$39</c:f>
              <c:numCache>
                <c:formatCode>General</c:formatCode>
                <c:ptCount val="5"/>
                <c:pt idx="0">
                  <c:v>20.78</c:v>
                </c:pt>
                <c:pt idx="1">
                  <c:v>17.180000000000003</c:v>
                </c:pt>
                <c:pt idx="2">
                  <c:v>13.6</c:v>
                </c:pt>
                <c:pt idx="3">
                  <c:v>10.236666666666666</c:v>
                </c:pt>
                <c:pt idx="4">
                  <c:v>6.7233333333333336</c:v>
                </c:pt>
              </c:numCache>
            </c:numRef>
          </c:yVal>
          <c:smooth val="1"/>
          <c:extLst>
            <c:ext xmlns:c16="http://schemas.microsoft.com/office/drawing/2014/chart" uri="{C3380CC4-5D6E-409C-BE32-E72D297353CC}">
              <c16:uniqueId val="{00000001-B924-42F9-82A4-F6C904ECB1FD}"/>
            </c:ext>
          </c:extLst>
        </c:ser>
        <c:dLbls>
          <c:showLegendKey val="0"/>
          <c:showVal val="0"/>
          <c:showCatName val="0"/>
          <c:showSerName val="0"/>
          <c:showPercent val="0"/>
          <c:showBubbleSize val="0"/>
        </c:dLbls>
        <c:axId val="402123624"/>
        <c:axId val="1"/>
      </c:scatterChart>
      <c:valAx>
        <c:axId val="4021236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Conc</a:t>
                </a:r>
                <a:r>
                  <a:rPr lang="en-US" baseline="0"/>
                  <a:t> (in pM)</a:t>
                </a:r>
                <a:endParaRPr lang="en-US"/>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At val="0"/>
        <c:crossBetween val="midCat"/>
      </c:val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Avg Cq</a:t>
                </a:r>
              </a:p>
            </c:rich>
          </c:tx>
          <c:overlay val="0"/>
          <c:spPr>
            <a:noFill/>
            <a:ln w="25400">
              <a:noFill/>
            </a:ln>
          </c:spPr>
        </c:title>
        <c:numFmt formatCode="General" sourceLinked="1"/>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123624"/>
        <c:crosses val="autoZero"/>
        <c:crossBetween val="midCat"/>
      </c:valAx>
      <c:spPr>
        <a:noFill/>
        <a:ln w="25400">
          <a:noFill/>
        </a:ln>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57150</xdr:colOff>
      <xdr:row>9</xdr:row>
      <xdr:rowOff>9524</xdr:rowOff>
    </xdr:from>
    <xdr:to>
      <xdr:col>15</xdr:col>
      <xdr:colOff>406797</xdr:colOff>
      <xdr:row>18</xdr:row>
      <xdr:rowOff>0</xdr:rowOff>
    </xdr:to>
    <xdr:sp macro="" textlink="">
      <xdr:nvSpPr>
        <xdr:cNvPr id="2" name="TextBox 1">
          <a:extLst>
            <a:ext uri="{FF2B5EF4-FFF2-40B4-BE49-F238E27FC236}">
              <a16:creationId xmlns:a16="http://schemas.microsoft.com/office/drawing/2014/main" id="{80D44577-6CE9-4EF4-A0C0-9E25A884A32F}"/>
            </a:ext>
          </a:extLst>
        </xdr:cNvPr>
        <xdr:cNvSpPr txBox="1"/>
      </xdr:nvSpPr>
      <xdr:spPr>
        <a:xfrm>
          <a:off x="8201025" y="1447799"/>
          <a:ext cx="4740672" cy="2428876"/>
        </a:xfrm>
        <a:prstGeom prst="rect">
          <a:avLst/>
        </a:prstGeom>
        <a:solidFill>
          <a:sysClr val="window" lastClr="FFFFFF"/>
        </a:solidFill>
        <a:ln w="1905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Step 1 Explanation:</a:t>
          </a:r>
        </a:p>
        <a:p>
          <a:r>
            <a:rPr lang="en-US" sz="1200"/>
            <a:t>The</a:t>
          </a:r>
          <a:r>
            <a:rPr lang="en-US" sz="1200" baseline="0"/>
            <a:t> first step for calculating the concentrations of the unknown libraries is to enter the Cq values for the standard curve in column D.  Triplicate samples should not differ more than 0.25 Cq.  </a:t>
          </a:r>
          <a:r>
            <a:rPr lang="en-US" sz="1200">
              <a:solidFill>
                <a:schemeClr val="dk1"/>
              </a:solidFill>
              <a:effectLst/>
              <a:latin typeface="+mn-lt"/>
              <a:ea typeface="+mn-ea"/>
              <a:cs typeface="+mn-cs"/>
            </a:rPr>
            <a:t>Potential outliers are highlighted in Red and marked "TRUE" in column F</a:t>
          </a:r>
          <a:r>
            <a:rPr lang="en-US" sz="1200" baseline="0"/>
            <a:t>.  The Cq values of any outliers should be moved to column E so they do not contribute to the calculation of average Cq in column G.  As an additional quality check, the delta Cq value between dilutions is measured.  Consecutive standards differ by 10-fold in concentration and should yield delta Cq values around 3.3.  The Cq values for the no template controls (NTC) should be entered in cells D27 to D29.  The delta Cq between NTCs and standard 5 should be &gt;3 cycles.</a:t>
          </a:r>
          <a:endParaRPr lang="en-US" sz="1200"/>
        </a:p>
      </xdr:txBody>
    </xdr:sp>
    <xdr:clientData/>
  </xdr:twoCellAnchor>
  <xdr:twoCellAnchor editAs="absolute">
    <xdr:from>
      <xdr:col>1</xdr:col>
      <xdr:colOff>151212</xdr:colOff>
      <xdr:row>39</xdr:row>
      <xdr:rowOff>53976</xdr:rowOff>
    </xdr:from>
    <xdr:to>
      <xdr:col>6</xdr:col>
      <xdr:colOff>782023</xdr:colOff>
      <xdr:row>62</xdr:row>
      <xdr:rowOff>29766</xdr:rowOff>
    </xdr:to>
    <xdr:graphicFrame macro="">
      <xdr:nvGraphicFramePr>
        <xdr:cNvPr id="3" name="Chart 1">
          <a:extLst>
            <a:ext uri="{FF2B5EF4-FFF2-40B4-BE49-F238E27FC236}">
              <a16:creationId xmlns:a16="http://schemas.microsoft.com/office/drawing/2014/main" id="{AA4FF8B4-7186-4BAC-B3AD-37141C8B23B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847724</xdr:colOff>
      <xdr:row>33</xdr:row>
      <xdr:rowOff>47625</xdr:rowOff>
    </xdr:from>
    <xdr:to>
      <xdr:col>15</xdr:col>
      <xdr:colOff>367110</xdr:colOff>
      <xdr:row>55</xdr:row>
      <xdr:rowOff>29764</xdr:rowOff>
    </xdr:to>
    <xdr:sp macro="" textlink="">
      <xdr:nvSpPr>
        <xdr:cNvPr id="4" name="TextBox 3">
          <a:extLst>
            <a:ext uri="{FF2B5EF4-FFF2-40B4-BE49-F238E27FC236}">
              <a16:creationId xmlns:a16="http://schemas.microsoft.com/office/drawing/2014/main" id="{7A21B6FD-9B62-4713-9B4A-94E540C37500}"/>
            </a:ext>
          </a:extLst>
        </xdr:cNvPr>
        <xdr:cNvSpPr txBox="1"/>
      </xdr:nvSpPr>
      <xdr:spPr>
        <a:xfrm>
          <a:off x="7713662" y="6963172"/>
          <a:ext cx="5164932" cy="3176983"/>
        </a:xfrm>
        <a:prstGeom prst="rect">
          <a:avLst/>
        </a:prstGeom>
        <a:solidFill>
          <a:sysClr val="window" lastClr="FFFFFF"/>
        </a:solidFill>
        <a:ln w="1905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Calibri" panose="020F0502020204030204" pitchFamily="34" charset="0"/>
            </a:rPr>
            <a:t>Step 2 Explanation:</a:t>
          </a:r>
        </a:p>
        <a:p>
          <a:r>
            <a:rPr lang="en-US" sz="1200">
              <a:latin typeface="Calibri" panose="020F0502020204030204" pitchFamily="34" charset="0"/>
            </a:rPr>
            <a:t>The average Cq values calculated for each standard in part 1 are used for automatic generation of a standard curve plot.  The plot of the log of each</a:t>
          </a:r>
          <a:r>
            <a:rPr lang="en-US" sz="1200" baseline="0">
              <a:latin typeface="Calibri" panose="020F0502020204030204" pitchFamily="34" charset="0"/>
            </a:rPr>
            <a:t> concentration vs the average Cq should yield a straight line.  The linear equation (Y=mX+b) of the corresponding trendline is shown.</a:t>
          </a:r>
        </a:p>
        <a:p>
          <a:endParaRPr lang="en-US" sz="1200" baseline="0">
            <a:latin typeface="Calibri" panose="020F0502020204030204" pitchFamily="34" charset="0"/>
          </a:endParaRPr>
        </a:p>
        <a:p>
          <a:r>
            <a:rPr lang="en-US" sz="1200" baseline="0">
              <a:latin typeface="Calibri" panose="020F0502020204030204" pitchFamily="34" charset="0"/>
            </a:rPr>
            <a:t>From the linear equation, the value for the slope (m) of the linear plot is calculated in cell </a:t>
          </a:r>
          <a:r>
            <a:rPr lang="en-US" sz="1200" b="1" baseline="0">
              <a:latin typeface="Calibri" panose="020F0502020204030204" pitchFamily="34" charset="0"/>
            </a:rPr>
            <a:t>E65</a:t>
          </a:r>
          <a:r>
            <a:rPr lang="en-US" sz="1200" baseline="0">
              <a:latin typeface="Calibri" panose="020F0502020204030204" pitchFamily="34" charset="0"/>
            </a:rPr>
            <a:t> and the Y-intercept (b) in cell </a:t>
          </a:r>
          <a:r>
            <a:rPr lang="en-US" sz="1200" b="1" baseline="0">
              <a:latin typeface="Calibri" panose="020F0502020204030204" pitchFamily="34" charset="0"/>
            </a:rPr>
            <a:t>E67</a:t>
          </a:r>
          <a:r>
            <a:rPr lang="en-US" sz="1200" baseline="0">
              <a:latin typeface="Calibri" panose="020F0502020204030204" pitchFamily="34" charset="0"/>
            </a:rPr>
            <a:t>.</a:t>
          </a:r>
        </a:p>
        <a:p>
          <a:endParaRPr lang="en-US" sz="1200" baseline="0">
            <a:latin typeface="Calibri" panose="020F0502020204030204" pitchFamily="34" charset="0"/>
          </a:endParaRPr>
        </a:p>
        <a:p>
          <a:r>
            <a:rPr lang="en-US" sz="1200" baseline="0">
              <a:latin typeface="Calibri" panose="020F0502020204030204" pitchFamily="34" charset="0"/>
            </a:rPr>
            <a:t>The R</a:t>
          </a:r>
          <a:r>
            <a:rPr lang="en-US" sz="1200" baseline="30000">
              <a:latin typeface="Calibri" panose="020F0502020204030204" pitchFamily="34" charset="0"/>
            </a:rPr>
            <a:t>2</a:t>
          </a:r>
          <a:r>
            <a:rPr lang="en-US" sz="1200" baseline="0">
              <a:latin typeface="Calibri" panose="020F0502020204030204" pitchFamily="34" charset="0"/>
            </a:rPr>
            <a:t> value of the standard curve trendline is also displayed on the chart.  Values ≥ 0.995 are acceptable.  Values below this are indicative of a poor standard curve that will not yield reliable concentrations of the unknown libraries.  In such cases, it is recommended that the assays be repeated.</a:t>
          </a:r>
        </a:p>
        <a:p>
          <a:endParaRPr lang="en-US" sz="1200" baseline="0">
            <a:latin typeface="Calibri" panose="020F0502020204030204" pitchFamily="34" charset="0"/>
          </a:endParaRPr>
        </a:p>
        <a:p>
          <a:r>
            <a:rPr lang="en-US" sz="1200">
              <a:solidFill>
                <a:schemeClr val="dk1"/>
              </a:solidFill>
              <a:effectLst/>
              <a:latin typeface="Calibri" panose="020F0502020204030204" pitchFamily="34" charset="0"/>
              <a:ea typeface="+mn-ea"/>
              <a:cs typeface="+mn-cs"/>
            </a:rPr>
            <a:t>The efficiency of the reaction is calculated and given in cell </a:t>
          </a:r>
          <a:r>
            <a:rPr lang="en-US" sz="1200" b="1">
              <a:solidFill>
                <a:schemeClr val="dk1"/>
              </a:solidFill>
              <a:effectLst/>
              <a:latin typeface="Calibri" panose="020F0502020204030204" pitchFamily="34" charset="0"/>
              <a:ea typeface="+mn-ea"/>
              <a:cs typeface="+mn-cs"/>
            </a:rPr>
            <a:t>E69</a:t>
          </a:r>
          <a:r>
            <a:rPr lang="en-US" sz="1200">
              <a:solidFill>
                <a:schemeClr val="dk1"/>
              </a:solidFill>
              <a:effectLst/>
              <a:latin typeface="Calibri" panose="020F0502020204030204" pitchFamily="34" charset="0"/>
              <a:ea typeface="+mn-ea"/>
              <a:cs typeface="+mn-cs"/>
            </a:rPr>
            <a:t> and should fall between 90 and 110%. </a:t>
          </a:r>
          <a:endParaRPr lang="en-US" sz="1200">
            <a:latin typeface="Calibri" panose="020F0502020204030204" pitchFamily="34" charset="0"/>
          </a:endParaRPr>
        </a:p>
      </xdr:txBody>
    </xdr:sp>
    <xdr:clientData/>
  </xdr:twoCellAnchor>
  <xdr:twoCellAnchor>
    <xdr:from>
      <xdr:col>0</xdr:col>
      <xdr:colOff>49609</xdr:colOff>
      <xdr:row>76</xdr:row>
      <xdr:rowOff>162324</xdr:rowOff>
    </xdr:from>
    <xdr:to>
      <xdr:col>15</xdr:col>
      <xdr:colOff>481012</xdr:colOff>
      <xdr:row>91</xdr:row>
      <xdr:rowOff>297657</xdr:rowOff>
    </xdr:to>
    <xdr:sp macro="" textlink="">
      <xdr:nvSpPr>
        <xdr:cNvPr id="5" name="TextBox 4">
          <a:extLst>
            <a:ext uri="{FF2B5EF4-FFF2-40B4-BE49-F238E27FC236}">
              <a16:creationId xmlns:a16="http://schemas.microsoft.com/office/drawing/2014/main" id="{856FA6DE-9B5F-408E-80F5-C786A331FEC0}"/>
            </a:ext>
          </a:extLst>
        </xdr:cNvPr>
        <xdr:cNvSpPr txBox="1"/>
      </xdr:nvSpPr>
      <xdr:spPr>
        <a:xfrm>
          <a:off x="49609" y="14811774"/>
          <a:ext cx="12966303" cy="2745183"/>
        </a:xfrm>
        <a:prstGeom prst="rect">
          <a:avLst/>
        </a:prstGeom>
        <a:solidFill>
          <a:sysClr val="window" lastClr="FFFFFF"/>
        </a:solidFill>
        <a:ln w="1905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Step 3 Explanation:</a:t>
          </a:r>
        </a:p>
        <a:p>
          <a:r>
            <a:rPr lang="en-US" sz="1200"/>
            <a:t>In the third step, the library dilution</a:t>
          </a:r>
          <a:r>
            <a:rPr lang="en-US" sz="1200" baseline="0"/>
            <a:t> factors and the Cq values of the assays are entered manually.  It is important that the library is diluted appropriately to fall within the linear dynamic range of the supplied DNA standards.  To ensure this, Quantabio recommends preparing and testing two library dilutions.  The two dilution factors should be manually entered into cells </a:t>
          </a:r>
          <a:r>
            <a:rPr lang="en-US" sz="1200" b="1" baseline="0"/>
            <a:t>D75</a:t>
          </a:r>
          <a:r>
            <a:rPr lang="en-US" sz="1200" baseline="0"/>
            <a:t> and </a:t>
          </a:r>
          <a:r>
            <a:rPr lang="en-US" sz="1200" b="1" baseline="0"/>
            <a:t>D76</a:t>
          </a:r>
          <a:r>
            <a:rPr lang="en-US" sz="1200" baseline="0"/>
            <a:t>.  The values entered in those cells are automatically transferred to the cells in column D (starting at D95).  </a:t>
          </a:r>
        </a:p>
        <a:p>
          <a:endParaRPr lang="en-US" sz="1200" baseline="0"/>
        </a:p>
        <a:p>
          <a:r>
            <a:rPr lang="en-US" sz="1200" baseline="0"/>
            <a:t>The Cq values for each library, replicate, and dilution should be manually entered into the appropriate cells of column F (starting at </a:t>
          </a:r>
          <a:r>
            <a:rPr lang="en-US" sz="1200" b="1" baseline="0"/>
            <a:t>F95</a:t>
          </a:r>
          <a:r>
            <a:rPr lang="en-US" sz="1200" baseline="0"/>
            <a:t>).  This sheet provides room for data from 16 libraries.  If more data must be entered, additional rows may be copied and pasted manually.</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Potential outliers are highlighted in Red and marked "TRUE" in column H. </a:t>
          </a:r>
          <a:r>
            <a:rPr lang="en-US" sz="1200" baseline="0">
              <a:solidFill>
                <a:schemeClr val="dk1"/>
              </a:solidFill>
              <a:effectLst/>
              <a:latin typeface="+mn-lt"/>
              <a:ea typeface="+mn-ea"/>
              <a:cs typeface="+mn-cs"/>
            </a:rPr>
            <a:t>The Cq values of any outliers should be moved from column F to column G so they do not contribute to the calculation of average Cq in column I.  </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t>For each library sample assayed, the average fragment length (in basepairs) must be manually entered in the appropriate cells of column E.</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p>
        <a:p>
          <a:pPr marL="0" marR="0" lvl="0" indent="0" defTabSz="914400" eaLnBrk="1" fontAlgn="auto" latinLnBrk="0" hangingPunct="1">
            <a:lnSpc>
              <a:spcPct val="100000"/>
            </a:lnSpc>
            <a:spcBef>
              <a:spcPts val="0"/>
            </a:spcBef>
            <a:spcAft>
              <a:spcPts val="0"/>
            </a:spcAft>
            <a:buClrTx/>
            <a:buSzTx/>
            <a:buFontTx/>
            <a:buNone/>
            <a:tabLst/>
            <a:defRPr/>
          </a:pPr>
          <a:r>
            <a:rPr lang="en-US" sz="1200"/>
            <a:t>The size-adjusted concentrations of the undiluted libraries are given in pM, nM, and ng/ul in columns M, N, and O, respectively.</a:t>
          </a:r>
        </a:p>
      </xdr:txBody>
    </xdr:sp>
    <xdr:clientData/>
  </xdr:twoCellAnchor>
  <xdr:twoCellAnchor>
    <xdr:from>
      <xdr:col>8</xdr:col>
      <xdr:colOff>71039</xdr:colOff>
      <xdr:row>18</xdr:row>
      <xdr:rowOff>108346</xdr:rowOff>
    </xdr:from>
    <xdr:to>
      <xdr:col>15</xdr:col>
      <xdr:colOff>446484</xdr:colOff>
      <xdr:row>21</xdr:row>
      <xdr:rowOff>29765</xdr:rowOff>
    </xdr:to>
    <xdr:sp macro="" textlink="">
      <xdr:nvSpPr>
        <xdr:cNvPr id="6" name="TextBox 5">
          <a:extLst>
            <a:ext uri="{FF2B5EF4-FFF2-40B4-BE49-F238E27FC236}">
              <a16:creationId xmlns:a16="http://schemas.microsoft.com/office/drawing/2014/main" id="{1F97E45F-7AEB-46C9-B24C-1BAD3A5B6FCC}"/>
            </a:ext>
          </a:extLst>
        </xdr:cNvPr>
        <xdr:cNvSpPr txBox="1"/>
      </xdr:nvSpPr>
      <xdr:spPr>
        <a:xfrm>
          <a:off x="8214914" y="3985021"/>
          <a:ext cx="4766470" cy="407194"/>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400" b="1">
              <a:solidFill>
                <a:schemeClr val="accent2"/>
              </a:solidFill>
            </a:rPr>
            <a:t>ORANGE</a:t>
          </a:r>
          <a:r>
            <a:rPr lang="en-US" sz="1400" b="1" baseline="0">
              <a:solidFill>
                <a:schemeClr val="accent2"/>
              </a:solidFill>
            </a:rPr>
            <a:t> </a:t>
          </a:r>
          <a:r>
            <a:rPr lang="en-US" sz="1400" b="1">
              <a:solidFill>
                <a:schemeClr val="accent2"/>
              </a:solidFill>
            </a:rPr>
            <a:t>cells</a:t>
          </a:r>
          <a:r>
            <a:rPr lang="en-US" sz="1400" b="1">
              <a:solidFill>
                <a:srgbClr val="0070C0"/>
              </a:solidFill>
            </a:rPr>
            <a:t> </a:t>
          </a:r>
          <a:r>
            <a:rPr lang="en-US" sz="1400" b="0">
              <a:solidFill>
                <a:sysClr val="windowText" lastClr="000000"/>
              </a:solidFill>
            </a:rPr>
            <a:t>indicate</a:t>
          </a:r>
          <a:r>
            <a:rPr lang="en-US" sz="1400" b="0" baseline="0">
              <a:solidFill>
                <a:sysClr val="windowText" lastClr="000000"/>
              </a:solidFill>
            </a:rPr>
            <a:t> where user must input data.</a:t>
          </a:r>
        </a:p>
      </xdr:txBody>
    </xdr:sp>
    <xdr:clientData/>
  </xdr:twoCellAnchor>
  <xdr:twoCellAnchor>
    <xdr:from>
      <xdr:col>13</xdr:col>
      <xdr:colOff>142875</xdr:colOff>
      <xdr:row>92</xdr:row>
      <xdr:rowOff>200025</xdr:rowOff>
    </xdr:from>
    <xdr:to>
      <xdr:col>13</xdr:col>
      <xdr:colOff>514350</xdr:colOff>
      <xdr:row>92</xdr:row>
      <xdr:rowOff>628650</xdr:rowOff>
    </xdr:to>
    <xdr:sp macro="" textlink="">
      <xdr:nvSpPr>
        <xdr:cNvPr id="7" name="Arrow: Down 6">
          <a:extLst>
            <a:ext uri="{FF2B5EF4-FFF2-40B4-BE49-F238E27FC236}">
              <a16:creationId xmlns:a16="http://schemas.microsoft.com/office/drawing/2014/main" id="{CB8FD47F-9A9B-40C9-95A5-94B9D1229915}"/>
            </a:ext>
          </a:extLst>
        </xdr:cNvPr>
        <xdr:cNvSpPr/>
      </xdr:nvSpPr>
      <xdr:spPr>
        <a:xfrm>
          <a:off x="11334750" y="17840325"/>
          <a:ext cx="371475" cy="42862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357188</xdr:colOff>
      <xdr:row>0</xdr:row>
      <xdr:rowOff>148827</xdr:rowOff>
    </xdr:from>
    <xdr:to>
      <xdr:col>15</xdr:col>
      <xdr:colOff>506016</xdr:colOff>
      <xdr:row>6</xdr:row>
      <xdr:rowOff>268932</xdr:rowOff>
    </xdr:to>
    <xdr:pic>
      <xdr:nvPicPr>
        <xdr:cNvPr id="8" name="Content Placeholder 6">
          <a:extLst>
            <a:ext uri="{FF2B5EF4-FFF2-40B4-BE49-F238E27FC236}">
              <a16:creationId xmlns:a16="http://schemas.microsoft.com/office/drawing/2014/main" id="{CCD3E8C2-1757-45B4-BC1A-C8550FA34FE4}"/>
            </a:ext>
          </a:extLst>
        </xdr:cNvPr>
        <xdr:cNvPicPr>
          <a:picLocks noGrp="1"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08282" y="148827"/>
          <a:ext cx="3968750" cy="8245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quantabio.com/perfecta-ngs-quantification-k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92"/>
  <sheetViews>
    <sheetView showGridLines="0" tabSelected="1" zoomScale="96" zoomScaleNormal="96" workbookViewId="0">
      <selection activeCell="G8" sqref="G8"/>
    </sheetView>
  </sheetViews>
  <sheetFormatPr defaultRowHeight="12.75"/>
  <cols>
    <col min="1" max="1" width="9.140625" style="2"/>
    <col min="2" max="3" width="10" style="2" customWidth="1"/>
    <col min="4" max="4" width="17.42578125" style="2" customWidth="1"/>
    <col min="5" max="5" width="21.42578125" style="2" customWidth="1"/>
    <col min="6" max="6" width="19" style="2" customWidth="1"/>
    <col min="7" max="7" width="16" style="2" customWidth="1"/>
    <col min="8" max="8" width="19.140625" style="2" customWidth="1"/>
    <col min="9" max="12" width="9.140625" style="2"/>
    <col min="13" max="13" width="10" style="2" customWidth="1"/>
    <col min="14" max="14" width="9.7109375" style="2" customWidth="1"/>
    <col min="15" max="15" width="10.42578125" style="2" customWidth="1"/>
    <col min="16" max="16" width="10.140625" style="2" customWidth="1"/>
    <col min="17" max="41" width="9.140625" style="3"/>
    <col min="42" max="16384" width="9.140625" style="2"/>
  </cols>
  <sheetData>
    <row r="1" spans="1:19" ht="27" customHeight="1">
      <c r="A1" s="1" t="s">
        <v>40</v>
      </c>
    </row>
    <row r="2" spans="1:19" ht="14.25" customHeight="1">
      <c r="A2" s="4" t="s">
        <v>38</v>
      </c>
    </row>
    <row r="3" spans="1:19">
      <c r="A3" s="5" t="s">
        <v>41</v>
      </c>
    </row>
    <row r="4" spans="1:19" ht="1.5" customHeight="1"/>
    <row r="5" spans="1:19" ht="14.25" hidden="1">
      <c r="B5" s="6"/>
    </row>
    <row r="6" spans="1:19" ht="12.75" hidden="1" customHeight="1">
      <c r="B6" s="6"/>
    </row>
    <row r="7" spans="1:19" ht="36" customHeight="1">
      <c r="A7" s="7"/>
      <c r="B7" s="8" t="s">
        <v>37</v>
      </c>
      <c r="C7" s="9"/>
      <c r="D7" s="9"/>
      <c r="E7" s="7"/>
    </row>
    <row r="8" spans="1:19" ht="27" customHeight="1">
      <c r="F8" s="10"/>
      <c r="Q8" s="11"/>
      <c r="R8" s="11"/>
      <c r="S8" s="11"/>
    </row>
    <row r="9" spans="1:19" ht="33" customHeight="1">
      <c r="A9" s="12" t="s">
        <v>31</v>
      </c>
      <c r="B9" s="13"/>
      <c r="C9" s="13"/>
      <c r="D9" s="13"/>
      <c r="E9" s="13"/>
      <c r="F9" s="14"/>
      <c r="G9" s="14"/>
      <c r="H9" s="14"/>
      <c r="I9" s="14"/>
      <c r="J9" s="14"/>
      <c r="K9" s="14"/>
      <c r="L9" s="14"/>
      <c r="M9" s="14"/>
      <c r="N9" s="14"/>
      <c r="O9" s="14"/>
      <c r="P9" s="14"/>
      <c r="Q9" s="11"/>
      <c r="R9" s="11"/>
      <c r="S9" s="11"/>
    </row>
    <row r="10" spans="1:19" ht="90">
      <c r="A10" s="15"/>
      <c r="B10" s="14"/>
      <c r="C10" s="14"/>
      <c r="D10" s="16" t="s">
        <v>19</v>
      </c>
      <c r="E10" s="17" t="s">
        <v>23</v>
      </c>
      <c r="F10" s="17" t="s">
        <v>25</v>
      </c>
      <c r="G10" s="17" t="s">
        <v>24</v>
      </c>
      <c r="H10" s="17" t="s">
        <v>26</v>
      </c>
      <c r="I10" s="14"/>
      <c r="J10" s="14"/>
      <c r="K10" s="14"/>
      <c r="L10" s="14"/>
      <c r="M10" s="14"/>
      <c r="N10" s="14"/>
      <c r="O10" s="14"/>
      <c r="P10" s="14"/>
      <c r="Q10" s="11"/>
      <c r="R10" s="11"/>
      <c r="S10" s="11"/>
    </row>
    <row r="11" spans="1:19" ht="13.5" thickBot="1">
      <c r="A11" s="15"/>
      <c r="B11" s="18" t="s">
        <v>0</v>
      </c>
      <c r="C11" s="18" t="s">
        <v>1</v>
      </c>
      <c r="D11" s="18" t="s">
        <v>2</v>
      </c>
      <c r="E11" s="18" t="s">
        <v>15</v>
      </c>
      <c r="F11" s="18" t="s">
        <v>14</v>
      </c>
      <c r="G11" s="18" t="s">
        <v>3</v>
      </c>
      <c r="H11" s="18" t="s">
        <v>4</v>
      </c>
      <c r="I11" s="14"/>
      <c r="J11" s="14"/>
      <c r="K11" s="14"/>
      <c r="L11" s="14"/>
      <c r="M11" s="14"/>
      <c r="N11" s="14"/>
      <c r="O11" s="14"/>
      <c r="P11" s="14"/>
      <c r="Q11" s="11"/>
      <c r="R11" s="11"/>
      <c r="S11" s="11"/>
    </row>
    <row r="12" spans="1:19">
      <c r="A12" s="15"/>
      <c r="B12" s="19">
        <v>1</v>
      </c>
      <c r="C12" s="20">
        <v>5.0000000000000001E-4</v>
      </c>
      <c r="D12" s="69">
        <v>20.76</v>
      </c>
      <c r="E12" s="70"/>
      <c r="F12" s="19" t="b">
        <f>OR(AND(ABS(D12-D13)&gt;0.25,ABS(D12-D14)&gt;0.25),AND(ABS(D12-D13)&gt;0.25,ABS(D12-D14)&gt;ABS(D13-D14)),AND(ABS(D12-D14)&gt;0.25,ABS(D12-D13)&gt;ABS(D14-D13)))</f>
        <v>0</v>
      </c>
      <c r="G12" s="133">
        <f>AVERAGE(D12:D14)</f>
        <v>20.78</v>
      </c>
      <c r="H12" s="139">
        <f>ABS(G12-G15)</f>
        <v>3.5999999999999979</v>
      </c>
      <c r="I12" s="14"/>
      <c r="J12" s="14"/>
      <c r="K12" s="14"/>
      <c r="L12" s="14"/>
      <c r="M12" s="14"/>
      <c r="N12" s="14"/>
      <c r="O12" s="14"/>
      <c r="P12" s="14"/>
      <c r="Q12" s="11"/>
      <c r="R12" s="11"/>
      <c r="S12" s="11"/>
    </row>
    <row r="13" spans="1:19">
      <c r="A13" s="15"/>
      <c r="B13" s="19">
        <v>1</v>
      </c>
      <c r="C13" s="19">
        <v>5.0000000000000001E-4</v>
      </c>
      <c r="D13" s="69">
        <v>20.78</v>
      </c>
      <c r="E13" s="70"/>
      <c r="F13" s="19" t="b">
        <f>OR(AND(ABS(D13-D12)&gt;0.25,ABS(D13-D14)&gt;0.25),AND(ABS(D13-D12)&gt;0.25,ABS(D13-D14)&gt;ABS(D12-D14)),AND(ABS(D13-D14)&gt;0.25,ABS(D13-D12)&gt;ABS(D14-D12)))</f>
        <v>0</v>
      </c>
      <c r="G13" s="133"/>
      <c r="H13" s="133"/>
      <c r="I13" s="14"/>
      <c r="J13" s="14"/>
      <c r="K13" s="14"/>
      <c r="L13" s="14"/>
      <c r="M13" s="14"/>
      <c r="N13" s="14"/>
      <c r="O13" s="14"/>
      <c r="P13" s="14"/>
      <c r="Q13" s="11"/>
      <c r="R13" s="11"/>
      <c r="S13" s="11"/>
    </row>
    <row r="14" spans="1:19" ht="13.5" thickBot="1">
      <c r="A14" s="15"/>
      <c r="B14" s="21">
        <v>1</v>
      </c>
      <c r="C14" s="21">
        <v>5.0000000000000001E-4</v>
      </c>
      <c r="D14" s="71">
        <v>20.8</v>
      </c>
      <c r="E14" s="72"/>
      <c r="F14" s="21" t="b">
        <f>OR(AND(ABS(D14-D12)&gt;0.25,ABS(D14-D13)&gt;0.25),AND(ABS(D14-D12)&gt;0.25,ABS(D14-D13)&gt;ABS(D12-D13)),AND(ABS(D14-D13)&gt;0.25,ABS(D14-D12)&gt;ABS(D13-D12)))</f>
        <v>0</v>
      </c>
      <c r="G14" s="138"/>
      <c r="H14" s="138"/>
      <c r="I14" s="14"/>
      <c r="J14" s="14"/>
      <c r="K14" s="14"/>
      <c r="L14" s="14"/>
      <c r="M14" s="14"/>
      <c r="N14" s="14"/>
      <c r="O14" s="14"/>
      <c r="P14" s="14"/>
      <c r="Q14" s="11"/>
      <c r="R14" s="11"/>
      <c r="S14" s="11"/>
    </row>
    <row r="15" spans="1:19">
      <c r="A15" s="15"/>
      <c r="B15" s="22">
        <v>2</v>
      </c>
      <c r="C15" s="19">
        <v>5.0000000000000001E-3</v>
      </c>
      <c r="D15" s="73">
        <v>17.16</v>
      </c>
      <c r="E15" s="74"/>
      <c r="F15" s="22" t="b">
        <f>OR(AND(ABS(D15-D16)&gt;0.25,ABS(D15-D17)&gt;0.25),AND(ABS(D15-D16)&gt;0.25,ABS(D15-D17)&gt;ABS(D16-D17)),AND(ABS(D15-D17)&gt;0.25,ABS(D15-D16)&gt;ABS(D17-D16)))</f>
        <v>0</v>
      </c>
      <c r="G15" s="139">
        <f>AVERAGE(D15:D17)</f>
        <v>17.180000000000003</v>
      </c>
      <c r="H15" s="139">
        <f>ABS(G15-G18)</f>
        <v>3.5800000000000036</v>
      </c>
      <c r="I15" s="14"/>
      <c r="J15" s="14"/>
      <c r="K15" s="14"/>
      <c r="L15" s="14"/>
      <c r="M15" s="14"/>
      <c r="N15" s="14"/>
      <c r="O15" s="14"/>
      <c r="P15" s="14"/>
      <c r="Q15" s="11"/>
      <c r="R15" s="11"/>
      <c r="S15" s="11"/>
    </row>
    <row r="16" spans="1:19">
      <c r="A16" s="15"/>
      <c r="B16" s="19">
        <v>2</v>
      </c>
      <c r="C16" s="19">
        <v>5.0000000000000001E-3</v>
      </c>
      <c r="D16" s="69">
        <v>17.18</v>
      </c>
      <c r="E16" s="70"/>
      <c r="F16" s="19" t="b">
        <f>OR(AND(ABS(D16-D15)&gt;0.25,ABS(D16-D17)&gt;0.25),AND(ABS(D16-D15)&gt;0.25,ABS(D16-D17)&gt;ABS(D15-D17)),AND(ABS(D16-D17)&gt;0.25,ABS(D16-D15)&gt;ABS(D17-D15)))</f>
        <v>0</v>
      </c>
      <c r="G16" s="133"/>
      <c r="H16" s="133"/>
      <c r="I16" s="14"/>
      <c r="J16" s="14"/>
      <c r="K16" s="14"/>
      <c r="L16" s="14"/>
      <c r="M16" s="14"/>
      <c r="N16" s="14"/>
      <c r="O16" s="14"/>
      <c r="P16" s="14"/>
      <c r="Q16" s="11"/>
      <c r="R16" s="11"/>
      <c r="S16" s="11"/>
    </row>
    <row r="17" spans="1:19" ht="13.5" thickBot="1">
      <c r="A17" s="15"/>
      <c r="B17" s="21">
        <v>2</v>
      </c>
      <c r="C17" s="19">
        <v>5.0000000000000001E-3</v>
      </c>
      <c r="D17" s="71">
        <v>17.2</v>
      </c>
      <c r="E17" s="72"/>
      <c r="F17" s="21" t="b">
        <f>OR(AND(ABS(D17-D15)&gt;0.25,ABS(D17-D16)&gt;0.25),AND(ABS(D17-D15)&gt;0.25,ABS(D17-D16)&gt;ABS(D15-D16)),AND(ABS(D17-D16)&gt;0.25,ABS(D17-D15)&gt;ABS(D16-D15)))</f>
        <v>0</v>
      </c>
      <c r="G17" s="138"/>
      <c r="H17" s="138"/>
      <c r="I17" s="14"/>
      <c r="J17" s="14"/>
      <c r="K17" s="14"/>
      <c r="L17" s="14"/>
      <c r="M17" s="14"/>
      <c r="N17" s="14"/>
      <c r="O17" s="14"/>
      <c r="P17" s="14"/>
      <c r="Q17" s="11"/>
      <c r="R17" s="11"/>
      <c r="S17" s="11"/>
    </row>
    <row r="18" spans="1:19">
      <c r="A18" s="15"/>
      <c r="B18" s="22">
        <v>3</v>
      </c>
      <c r="C18" s="22">
        <v>0.05</v>
      </c>
      <c r="D18" s="73">
        <v>13.65</v>
      </c>
      <c r="E18" s="74"/>
      <c r="F18" s="22" t="b">
        <f>OR(AND(ABS(D18-D19)&gt;0.25,ABS(D18-D20)&gt;0.25),AND(ABS(D18-D19)&gt;0.25,ABS(D18-D20)&gt;ABS(D19-D20)),AND(ABS(D18-D20)&gt;0.25,ABS(D18-D19)&gt;ABS(D20-D19)))</f>
        <v>0</v>
      </c>
      <c r="G18" s="139">
        <f>AVERAGE(D18:D20)</f>
        <v>13.6</v>
      </c>
      <c r="H18" s="139">
        <f>ABS(G18-G21)</f>
        <v>3.3633333333333333</v>
      </c>
      <c r="I18" s="14"/>
      <c r="J18" s="14"/>
      <c r="K18" s="14"/>
      <c r="L18" s="14"/>
      <c r="M18" s="14"/>
      <c r="N18" s="14"/>
      <c r="O18" s="14"/>
      <c r="P18" s="14"/>
      <c r="Q18" s="11"/>
      <c r="R18" s="11"/>
      <c r="S18" s="11"/>
    </row>
    <row r="19" spans="1:19">
      <c r="A19" s="15"/>
      <c r="B19" s="19">
        <v>3</v>
      </c>
      <c r="C19" s="19">
        <v>0.05</v>
      </c>
      <c r="D19" s="69">
        <v>13.65</v>
      </c>
      <c r="E19" s="70"/>
      <c r="F19" s="19" t="b">
        <f>OR(AND(ABS(D19-D18)&gt;0.25,ABS(D19-D20)&gt;0.25),AND(ABS(D19-D18)&gt;0.25,ABS(D19-D20)&gt;ABS(D18-D20)),AND(ABS(D19-D20)&gt;0.25,ABS(D19-D18)&gt;ABS(D20-D18)))</f>
        <v>0</v>
      </c>
      <c r="G19" s="133"/>
      <c r="H19" s="133"/>
      <c r="I19" s="14"/>
      <c r="J19" s="14"/>
      <c r="K19" s="14"/>
      <c r="L19" s="14"/>
      <c r="M19" s="14"/>
      <c r="N19" s="14"/>
      <c r="O19" s="14"/>
      <c r="P19" s="14"/>
      <c r="Q19" s="11"/>
      <c r="R19" s="11"/>
      <c r="S19" s="11"/>
    </row>
    <row r="20" spans="1:19" ht="13.5" thickBot="1">
      <c r="A20" s="15"/>
      <c r="B20" s="21">
        <v>3</v>
      </c>
      <c r="C20" s="21">
        <v>0.05</v>
      </c>
      <c r="D20" s="71">
        <v>13.5</v>
      </c>
      <c r="E20" s="72"/>
      <c r="F20" s="21" t="b">
        <f>OR(AND(ABS(D20-D18)&gt;0.25,ABS(D20-D19)&gt;0.25),AND(ABS(D20-D18)&gt;0.25,ABS(D20-D19)&gt;ABS(D18-D19)),AND(ABS(D20-D19)&gt;0.25,ABS(D20-D18)&gt;ABS(D19-D18)))</f>
        <v>0</v>
      </c>
      <c r="G20" s="138"/>
      <c r="H20" s="138"/>
      <c r="I20" s="14"/>
      <c r="J20" s="14"/>
      <c r="K20" s="14"/>
      <c r="L20" s="14"/>
      <c r="M20" s="14"/>
      <c r="N20" s="14"/>
      <c r="O20" s="14"/>
      <c r="P20" s="14"/>
      <c r="Q20" s="11"/>
      <c r="R20" s="11"/>
      <c r="S20" s="11"/>
    </row>
    <row r="21" spans="1:19">
      <c r="A21" s="15"/>
      <c r="B21" s="22">
        <v>4</v>
      </c>
      <c r="C21" s="19">
        <v>0.5</v>
      </c>
      <c r="D21" s="73">
        <v>10.210000000000001</v>
      </c>
      <c r="E21" s="74"/>
      <c r="F21" s="22" t="b">
        <f>OR(AND(ABS(D21-D22)&gt;0.25,ABS(D21-D23)&gt;0.25),AND(ABS(D21-D22)&gt;0.25,ABS(D21-D23)&gt;ABS(D22-D23)),AND(ABS(D21-D23)&gt;0.25,ABS(D21-D22)&gt;ABS(D23-D22)))</f>
        <v>0</v>
      </c>
      <c r="G21" s="139">
        <f>AVERAGE(D21:D23)</f>
        <v>10.236666666666666</v>
      </c>
      <c r="H21" s="139">
        <f>ABS(G21-G24)</f>
        <v>3.5133333333333328</v>
      </c>
      <c r="I21" s="14"/>
      <c r="J21" s="14"/>
      <c r="K21" s="14"/>
      <c r="L21" s="14"/>
      <c r="M21" s="14"/>
      <c r="N21" s="14"/>
      <c r="O21" s="14"/>
      <c r="P21" s="14"/>
      <c r="Q21" s="11"/>
      <c r="R21" s="11"/>
      <c r="S21" s="11"/>
    </row>
    <row r="22" spans="1:19">
      <c r="A22" s="15"/>
      <c r="B22" s="19">
        <v>4</v>
      </c>
      <c r="C22" s="19">
        <v>0.5</v>
      </c>
      <c r="D22" s="69">
        <v>10.27</v>
      </c>
      <c r="E22" s="70"/>
      <c r="F22" s="19" t="b">
        <f>OR(AND(ABS(D22-D21)&gt;0.25,ABS(D22-D23)&gt;0.25),AND(ABS(D22-D21)&gt;0.25,ABS(D22-D23)&gt;ABS(D21-D23)),AND(ABS(D22-D23)&gt;0.25,ABS(D22-D21)&gt;ABS(D23-D21)))</f>
        <v>0</v>
      </c>
      <c r="G22" s="133"/>
      <c r="H22" s="133"/>
      <c r="I22" s="14"/>
      <c r="J22" s="14"/>
      <c r="K22" s="14"/>
      <c r="L22" s="14"/>
      <c r="M22" s="14"/>
      <c r="N22" s="14"/>
      <c r="O22" s="14"/>
      <c r="P22" s="14"/>
      <c r="Q22" s="11"/>
      <c r="R22" s="11"/>
      <c r="S22" s="11"/>
    </row>
    <row r="23" spans="1:19" ht="13.5" thickBot="1">
      <c r="A23" s="15"/>
      <c r="B23" s="21">
        <v>4</v>
      </c>
      <c r="C23" s="21">
        <v>0.5</v>
      </c>
      <c r="D23" s="71">
        <v>10.23</v>
      </c>
      <c r="E23" s="72"/>
      <c r="F23" s="21" t="b">
        <f>OR(AND(ABS(D23-D21)&gt;0.25,ABS(D23-D22)&gt;0.25),AND(ABS(D23-D21)&gt;0.25,ABS(D23-D22)&gt;ABS(D21-D22)),AND(ABS(D23-D22)&gt;0.25,ABS(D23-D21)&gt;ABS(D22-D21)))</f>
        <v>0</v>
      </c>
      <c r="G23" s="138"/>
      <c r="H23" s="138"/>
      <c r="I23" s="14"/>
      <c r="J23" s="14"/>
      <c r="K23" s="14"/>
      <c r="L23" s="14"/>
      <c r="M23" s="14"/>
      <c r="N23" s="14"/>
      <c r="O23" s="14"/>
      <c r="P23" s="14"/>
      <c r="Q23" s="11"/>
      <c r="R23" s="11"/>
      <c r="S23" s="11"/>
    </row>
    <row r="24" spans="1:19">
      <c r="A24" s="15"/>
      <c r="B24" s="20">
        <v>5</v>
      </c>
      <c r="C24" s="23">
        <v>5</v>
      </c>
      <c r="D24" s="75">
        <v>6.74</v>
      </c>
      <c r="E24" s="76"/>
      <c r="F24" s="20" t="b">
        <f>OR(AND(ABS(D24-D25)&gt;0.25,ABS(D24-D26)&gt;0.25),AND(ABS(D24-D25)&gt;0.25,ABS(D24-D26)&gt;ABS(D25-D26)),AND(ABS(D24-D26)&gt;0.25,ABS(D24-D25)&gt;ABS(D26-D25)))</f>
        <v>0</v>
      </c>
      <c r="G24" s="132">
        <f>AVERAGE(D24:D26)</f>
        <v>6.7233333333333336</v>
      </c>
      <c r="H24" s="24"/>
      <c r="I24" s="14"/>
      <c r="J24" s="14"/>
      <c r="K24" s="14"/>
      <c r="L24" s="14"/>
      <c r="M24" s="14"/>
      <c r="N24" s="14"/>
      <c r="O24" s="14"/>
      <c r="P24" s="14"/>
      <c r="Q24" s="11"/>
      <c r="R24" s="11"/>
      <c r="S24" s="11"/>
    </row>
    <row r="25" spans="1:19">
      <c r="A25" s="15"/>
      <c r="B25" s="19">
        <v>5</v>
      </c>
      <c r="C25" s="23">
        <v>5</v>
      </c>
      <c r="D25" s="69">
        <v>6.69</v>
      </c>
      <c r="E25" s="70"/>
      <c r="F25" s="19" t="b">
        <f>OR(AND(ABS(D25-D24)&gt;0.25,ABS(D25-D26)&gt;0.25),AND(ABS(D25-D24)&gt;0.25,ABS(D25-D26)&gt;ABS(D24-D26)),AND(ABS(D25-D26)&gt;0.25,ABS(D25-D24)&gt;ABS(D26-D24)))</f>
        <v>0</v>
      </c>
      <c r="G25" s="133"/>
      <c r="H25" s="24"/>
      <c r="I25" s="14"/>
      <c r="J25" s="14"/>
      <c r="K25" s="14"/>
      <c r="L25" s="14"/>
      <c r="M25" s="14"/>
      <c r="N25" s="14"/>
      <c r="O25" s="14"/>
      <c r="P25" s="14"/>
      <c r="Q25" s="11"/>
      <c r="R25" s="11"/>
      <c r="S25" s="11"/>
    </row>
    <row r="26" spans="1:19" ht="13.5" thickBot="1">
      <c r="A26" s="15"/>
      <c r="B26" s="21">
        <v>5</v>
      </c>
      <c r="C26" s="21">
        <v>5</v>
      </c>
      <c r="D26" s="71">
        <v>6.74</v>
      </c>
      <c r="E26" s="72"/>
      <c r="F26" s="21" t="b">
        <f>OR(AND(ABS(D26-D24)&gt;0.25,ABS(D26-D25)&gt;0.25),AND(ABS(D26-D24)&gt;0.25,ABS(D26-D25)&gt;ABS(D24-D25)),AND(ABS(D26-D25)&gt;0.25,ABS(D26-D24)&gt;ABS(D25-D24)))</f>
        <v>0</v>
      </c>
      <c r="G26" s="133"/>
      <c r="H26" s="24"/>
      <c r="I26" s="14"/>
      <c r="J26" s="14"/>
      <c r="K26" s="14"/>
      <c r="L26" s="14"/>
      <c r="M26" s="14"/>
      <c r="N26" s="14"/>
      <c r="O26" s="14"/>
      <c r="P26" s="14"/>
      <c r="Q26" s="11"/>
      <c r="R26" s="11"/>
      <c r="S26" s="11"/>
    </row>
    <row r="27" spans="1:19">
      <c r="A27" s="15"/>
      <c r="B27" s="25" t="s">
        <v>16</v>
      </c>
      <c r="C27" s="19">
        <v>0</v>
      </c>
      <c r="D27" s="69">
        <v>32.43</v>
      </c>
      <c r="E27" s="70"/>
      <c r="F27" s="19" t="b">
        <f>OR(AND(ABS(D27-D28)&gt;0.25,ABS(D27-D29)&gt;0.25),AND(ABS(D27-D28)&gt;0.25,ABS(D27-D29)&gt;ABS(D28-D29)),AND(ABS(D27-D29)&gt;0.25,ABS(D27-D28)&gt;ABS(D29-D28)))</f>
        <v>1</v>
      </c>
      <c r="G27" s="133">
        <f>AVERAGE(D27:D29)</f>
        <v>32.61</v>
      </c>
      <c r="H27" s="24"/>
      <c r="I27" s="14"/>
      <c r="J27" s="14"/>
      <c r="K27" s="14"/>
      <c r="L27" s="14"/>
      <c r="M27" s="14"/>
      <c r="N27" s="14"/>
      <c r="O27" s="14"/>
      <c r="P27" s="14"/>
      <c r="Q27" s="11"/>
      <c r="R27" s="11"/>
      <c r="S27" s="11"/>
    </row>
    <row r="28" spans="1:19">
      <c r="A28" s="15"/>
      <c r="B28" s="25" t="s">
        <v>16</v>
      </c>
      <c r="C28" s="19">
        <v>0</v>
      </c>
      <c r="D28" s="69">
        <v>32.729999999999997</v>
      </c>
      <c r="E28" s="70"/>
      <c r="F28" s="19" t="b">
        <f>OR(AND(ABS(D28-D27)&gt;0.25,ABS(D28-D29)&gt;0.25),AND(ABS(D28-D27)&gt;0.25,ABS(D28-D29)&gt;ABS(D27-D29)),AND(ABS(D28-D29)&gt;0.25,ABS(D28-D27)&gt;ABS(D29-D27)))</f>
        <v>0</v>
      </c>
      <c r="G28" s="133"/>
      <c r="H28" s="24"/>
      <c r="I28" s="14"/>
      <c r="J28" s="14"/>
      <c r="K28" s="14"/>
      <c r="L28" s="14"/>
      <c r="M28" s="14"/>
      <c r="N28" s="14"/>
      <c r="O28" s="14"/>
      <c r="P28" s="14"/>
      <c r="Q28" s="11"/>
      <c r="R28" s="11"/>
      <c r="S28" s="11"/>
    </row>
    <row r="29" spans="1:19">
      <c r="A29" s="15"/>
      <c r="B29" s="25" t="s">
        <v>16</v>
      </c>
      <c r="C29" s="19">
        <v>0</v>
      </c>
      <c r="D29" s="69">
        <v>32.67</v>
      </c>
      <c r="E29" s="70"/>
      <c r="F29" s="19" t="b">
        <f>OR(AND(ABS(D29-D27)&gt;0.25,ABS(D29-D28)&gt;0.25),AND(ABS(D29-D27)&gt;0.25,ABS(D29-D28)&gt;ABS(D27-D28)),AND(ABS(D29-D28)&gt;0.25,ABS(D29-D27)&gt;ABS(D28-D27)))</f>
        <v>0</v>
      </c>
      <c r="G29" s="133"/>
      <c r="H29" s="24"/>
      <c r="I29" s="14"/>
      <c r="J29" s="14"/>
      <c r="K29" s="14"/>
      <c r="L29" s="14"/>
      <c r="M29" s="14"/>
      <c r="N29" s="14"/>
      <c r="O29" s="14"/>
      <c r="P29" s="14"/>
      <c r="Q29" s="11"/>
      <c r="R29" s="11"/>
      <c r="S29" s="11"/>
    </row>
    <row r="30" spans="1:19">
      <c r="A30" s="15"/>
      <c r="B30" s="26"/>
      <c r="C30" s="14"/>
      <c r="D30" s="27"/>
      <c r="E30" s="14"/>
      <c r="F30" s="14"/>
      <c r="G30" s="28"/>
      <c r="H30" s="28"/>
      <c r="I30" s="14"/>
      <c r="J30" s="14"/>
      <c r="K30" s="14"/>
      <c r="L30" s="14"/>
      <c r="M30" s="14"/>
      <c r="N30" s="14"/>
      <c r="O30" s="14"/>
      <c r="P30" s="14"/>
      <c r="Q30" s="11"/>
      <c r="R30" s="11"/>
      <c r="S30" s="11"/>
    </row>
    <row r="31" spans="1:19" ht="17.25" customHeight="1">
      <c r="B31" s="10"/>
      <c r="C31" s="10"/>
      <c r="D31" s="10"/>
      <c r="E31" s="10"/>
      <c r="F31" s="10"/>
      <c r="G31" s="10"/>
      <c r="H31" s="10"/>
    </row>
    <row r="32" spans="1:19" ht="25.5" customHeight="1">
      <c r="A32" s="29" t="s">
        <v>30</v>
      </c>
      <c r="B32" s="30"/>
      <c r="C32" s="30"/>
      <c r="D32" s="30"/>
      <c r="E32" s="30"/>
      <c r="F32" s="30"/>
      <c r="G32" s="30"/>
      <c r="H32" s="14"/>
      <c r="I32" s="14"/>
      <c r="J32" s="14"/>
      <c r="K32" s="14"/>
      <c r="L32" s="14"/>
      <c r="M32" s="14"/>
      <c r="N32" s="14"/>
      <c r="O32" s="14"/>
      <c r="P32" s="14"/>
      <c r="Q32" s="11"/>
      <c r="R32" s="11"/>
      <c r="S32" s="11"/>
    </row>
    <row r="33" spans="1:19" ht="6.75" customHeight="1">
      <c r="A33" s="15"/>
      <c r="B33" s="14"/>
      <c r="C33" s="14"/>
      <c r="D33" s="14"/>
      <c r="E33" s="14"/>
      <c r="F33" s="14"/>
      <c r="G33" s="14"/>
      <c r="H33" s="14"/>
      <c r="I33" s="14"/>
      <c r="J33" s="14"/>
      <c r="K33" s="14"/>
      <c r="L33" s="14"/>
      <c r="M33" s="14"/>
      <c r="N33" s="14"/>
      <c r="O33" s="14"/>
      <c r="P33" s="14"/>
      <c r="Q33" s="11"/>
      <c r="R33" s="11"/>
      <c r="S33" s="11"/>
    </row>
    <row r="34" spans="1:19">
      <c r="A34" s="15"/>
      <c r="B34" s="15"/>
      <c r="C34" s="31" t="s">
        <v>27</v>
      </c>
      <c r="D34" s="31" t="s">
        <v>1</v>
      </c>
      <c r="E34" s="31" t="s">
        <v>5</v>
      </c>
      <c r="F34" s="31" t="s">
        <v>3</v>
      </c>
      <c r="G34" s="14"/>
      <c r="H34" s="14"/>
      <c r="I34" s="14"/>
      <c r="J34" s="14"/>
      <c r="K34" s="14"/>
      <c r="L34" s="14"/>
      <c r="M34" s="14"/>
      <c r="N34" s="14"/>
      <c r="O34" s="14"/>
      <c r="P34" s="14"/>
      <c r="Q34" s="11"/>
      <c r="R34" s="11"/>
      <c r="S34" s="11"/>
    </row>
    <row r="35" spans="1:19">
      <c r="A35" s="15"/>
      <c r="B35" s="15"/>
      <c r="C35" s="19">
        <v>1</v>
      </c>
      <c r="D35" s="19">
        <v>5.0000000000000001E-4</v>
      </c>
      <c r="E35" s="19">
        <f>LOG10(D35)</f>
        <v>-3.3010299956639813</v>
      </c>
      <c r="F35" s="19">
        <f>$G$12</f>
        <v>20.78</v>
      </c>
      <c r="G35" s="14"/>
      <c r="H35" s="14"/>
      <c r="I35" s="14"/>
      <c r="J35" s="14"/>
      <c r="K35" s="14"/>
      <c r="L35" s="14"/>
      <c r="M35" s="14"/>
      <c r="N35" s="14"/>
      <c r="O35" s="14"/>
      <c r="P35" s="14"/>
      <c r="Q35" s="11"/>
      <c r="R35" s="11"/>
      <c r="S35" s="11"/>
    </row>
    <row r="36" spans="1:19">
      <c r="A36" s="15"/>
      <c r="B36" s="15"/>
      <c r="C36" s="19">
        <v>2</v>
      </c>
      <c r="D36" s="19">
        <v>5.0000000000000001E-3</v>
      </c>
      <c r="E36" s="19">
        <f t="shared" ref="E36:E39" si="0">LOG10(D36)</f>
        <v>-2.3010299956639813</v>
      </c>
      <c r="F36" s="19">
        <f>$G$15</f>
        <v>17.180000000000003</v>
      </c>
      <c r="G36" s="14"/>
      <c r="H36" s="14"/>
      <c r="I36" s="14"/>
      <c r="J36" s="14"/>
      <c r="K36" s="14"/>
      <c r="L36" s="14"/>
      <c r="M36" s="14"/>
      <c r="N36" s="14"/>
      <c r="O36" s="14"/>
      <c r="P36" s="14"/>
      <c r="Q36" s="11"/>
      <c r="R36" s="11"/>
      <c r="S36" s="11"/>
    </row>
    <row r="37" spans="1:19">
      <c r="A37" s="15"/>
      <c r="B37" s="15"/>
      <c r="C37" s="19">
        <v>3</v>
      </c>
      <c r="D37" s="19">
        <v>0.05</v>
      </c>
      <c r="E37" s="19">
        <f t="shared" si="0"/>
        <v>-1.3010299956639813</v>
      </c>
      <c r="F37" s="19">
        <f>$G$18</f>
        <v>13.6</v>
      </c>
      <c r="G37" s="14"/>
      <c r="H37" s="14"/>
      <c r="I37" s="14"/>
      <c r="J37" s="14"/>
      <c r="K37" s="14"/>
      <c r="L37" s="14"/>
      <c r="M37" s="14"/>
      <c r="N37" s="14"/>
      <c r="O37" s="14"/>
      <c r="P37" s="14"/>
      <c r="Q37" s="11"/>
      <c r="R37" s="11"/>
      <c r="S37" s="11"/>
    </row>
    <row r="38" spans="1:19">
      <c r="A38" s="15"/>
      <c r="B38" s="15"/>
      <c r="C38" s="19">
        <v>4</v>
      </c>
      <c r="D38" s="19">
        <v>0.5</v>
      </c>
      <c r="E38" s="19">
        <f t="shared" si="0"/>
        <v>-0.3010299956639812</v>
      </c>
      <c r="F38" s="19">
        <f>$G$21</f>
        <v>10.236666666666666</v>
      </c>
      <c r="G38" s="14"/>
      <c r="H38" s="14"/>
      <c r="I38" s="14"/>
      <c r="J38" s="14"/>
      <c r="K38" s="14"/>
      <c r="L38" s="14"/>
      <c r="M38" s="14"/>
      <c r="N38" s="14"/>
      <c r="O38" s="14"/>
      <c r="P38" s="14"/>
      <c r="Q38" s="11"/>
      <c r="R38" s="11"/>
      <c r="S38" s="11"/>
    </row>
    <row r="39" spans="1:19">
      <c r="A39" s="15"/>
      <c r="B39" s="15"/>
      <c r="C39" s="19">
        <v>5</v>
      </c>
      <c r="D39" s="19">
        <v>5</v>
      </c>
      <c r="E39" s="19">
        <f t="shared" si="0"/>
        <v>0.69897000433601886</v>
      </c>
      <c r="F39" s="19">
        <f>$G$24</f>
        <v>6.7233333333333336</v>
      </c>
      <c r="G39" s="14"/>
      <c r="H39" s="14"/>
      <c r="I39" s="14"/>
      <c r="J39" s="14"/>
      <c r="K39" s="14"/>
      <c r="L39" s="14"/>
      <c r="M39" s="14"/>
      <c r="N39" s="14"/>
      <c r="O39" s="14"/>
      <c r="P39" s="14"/>
      <c r="Q39" s="11"/>
      <c r="R39" s="11"/>
      <c r="S39" s="11"/>
    </row>
    <row r="40" spans="1:19">
      <c r="A40" s="15"/>
      <c r="B40" s="14"/>
      <c r="C40" s="14"/>
      <c r="D40" s="14"/>
      <c r="E40" s="14"/>
      <c r="F40" s="14"/>
      <c r="G40" s="14"/>
      <c r="H40" s="14"/>
      <c r="I40" s="14"/>
      <c r="J40" s="14"/>
      <c r="K40" s="14"/>
      <c r="L40" s="14"/>
      <c r="M40" s="14"/>
      <c r="N40" s="14"/>
      <c r="O40" s="14"/>
      <c r="P40" s="14"/>
      <c r="Q40" s="11"/>
      <c r="R40" s="11"/>
      <c r="S40" s="11"/>
    </row>
    <row r="41" spans="1:19" ht="1.5" customHeight="1">
      <c r="A41" s="15"/>
      <c r="B41" s="14"/>
      <c r="C41" s="14"/>
      <c r="D41" s="14"/>
      <c r="E41" s="14"/>
      <c r="F41" s="14"/>
      <c r="G41" s="14"/>
      <c r="H41" s="14"/>
      <c r="I41" s="14"/>
      <c r="J41" s="14"/>
      <c r="K41" s="14"/>
      <c r="L41" s="14"/>
      <c r="M41" s="14"/>
      <c r="N41" s="14"/>
      <c r="O41" s="14"/>
      <c r="P41" s="14"/>
      <c r="Q41" s="11"/>
      <c r="R41" s="11"/>
      <c r="S41" s="11"/>
    </row>
    <row r="42" spans="1:19" hidden="1">
      <c r="A42" s="15"/>
      <c r="B42" s="14"/>
      <c r="C42" s="14"/>
      <c r="D42" s="14"/>
      <c r="E42" s="14"/>
      <c r="F42" s="14"/>
      <c r="G42" s="14"/>
      <c r="H42" s="14"/>
      <c r="I42" s="14"/>
      <c r="J42" s="14"/>
      <c r="K42" s="14"/>
      <c r="L42" s="14"/>
      <c r="M42" s="14"/>
      <c r="N42" s="14"/>
      <c r="O42" s="14"/>
      <c r="P42" s="14"/>
      <c r="Q42" s="11"/>
      <c r="R42" s="11"/>
      <c r="S42" s="11"/>
    </row>
    <row r="43" spans="1:19">
      <c r="A43" s="15"/>
      <c r="B43" s="14"/>
      <c r="C43" s="14"/>
      <c r="D43" s="14"/>
      <c r="E43" s="14"/>
      <c r="F43" s="14"/>
      <c r="G43" s="14"/>
      <c r="H43" s="14"/>
      <c r="I43" s="14"/>
      <c r="J43" s="14"/>
      <c r="K43" s="14"/>
      <c r="L43" s="14"/>
      <c r="M43" s="14"/>
      <c r="N43" s="14"/>
      <c r="O43" s="14"/>
      <c r="P43" s="14"/>
      <c r="Q43" s="11"/>
      <c r="R43" s="11"/>
      <c r="S43" s="11"/>
    </row>
    <row r="44" spans="1:19">
      <c r="A44" s="15"/>
      <c r="B44" s="14"/>
      <c r="C44" s="14"/>
      <c r="D44" s="14"/>
      <c r="E44" s="14"/>
      <c r="F44" s="14"/>
      <c r="G44" s="14"/>
      <c r="H44" s="14"/>
      <c r="I44" s="14"/>
      <c r="J44" s="14"/>
      <c r="K44" s="14"/>
      <c r="L44" s="14"/>
      <c r="M44" s="14"/>
      <c r="N44" s="14"/>
      <c r="O44" s="14"/>
      <c r="P44" s="14"/>
      <c r="Q44" s="11"/>
      <c r="R44" s="11"/>
      <c r="S44" s="11"/>
    </row>
    <row r="45" spans="1:19">
      <c r="A45" s="15"/>
      <c r="B45" s="14"/>
      <c r="C45" s="14"/>
      <c r="D45" s="14"/>
      <c r="E45" s="14"/>
      <c r="F45" s="14"/>
      <c r="G45" s="14"/>
      <c r="H45" s="14"/>
      <c r="I45" s="14"/>
      <c r="J45" s="14"/>
      <c r="K45" s="14"/>
      <c r="L45" s="14"/>
      <c r="M45" s="14"/>
      <c r="N45" s="14"/>
      <c r="O45" s="14"/>
      <c r="P45" s="14"/>
      <c r="Q45" s="11"/>
      <c r="R45" s="11"/>
      <c r="S45" s="11"/>
    </row>
    <row r="46" spans="1:19">
      <c r="A46" s="15"/>
      <c r="B46" s="14"/>
      <c r="C46" s="14"/>
      <c r="D46" s="14"/>
      <c r="E46" s="14"/>
      <c r="F46" s="14"/>
      <c r="G46" s="14"/>
      <c r="H46" s="14"/>
      <c r="I46" s="14"/>
      <c r="J46" s="14"/>
      <c r="K46" s="14"/>
      <c r="L46" s="14"/>
      <c r="M46" s="14"/>
      <c r="N46" s="14"/>
      <c r="O46" s="14"/>
      <c r="P46" s="14"/>
      <c r="Q46" s="11"/>
      <c r="R46" s="11"/>
      <c r="S46" s="11"/>
    </row>
    <row r="47" spans="1:19">
      <c r="A47" s="15"/>
      <c r="B47" s="14"/>
      <c r="C47" s="14"/>
      <c r="D47" s="14"/>
      <c r="E47" s="14"/>
      <c r="F47" s="14"/>
      <c r="G47" s="14"/>
      <c r="H47" s="14"/>
      <c r="I47" s="14"/>
      <c r="J47" s="14"/>
      <c r="K47" s="14"/>
      <c r="L47" s="14"/>
      <c r="M47" s="14"/>
      <c r="N47" s="14"/>
      <c r="O47" s="14"/>
      <c r="P47" s="14"/>
      <c r="Q47" s="11"/>
      <c r="R47" s="11"/>
      <c r="S47" s="11"/>
    </row>
    <row r="48" spans="1:19">
      <c r="A48" s="15"/>
      <c r="B48" s="14"/>
      <c r="C48" s="14"/>
      <c r="D48" s="14"/>
      <c r="E48" s="14"/>
      <c r="F48" s="14"/>
      <c r="G48" s="14"/>
      <c r="H48" s="14"/>
      <c r="I48" s="14"/>
      <c r="J48" s="14"/>
      <c r="K48" s="14"/>
      <c r="L48" s="14"/>
      <c r="M48" s="14"/>
      <c r="N48" s="14"/>
      <c r="O48" s="14"/>
      <c r="P48" s="14"/>
      <c r="Q48" s="11"/>
      <c r="R48" s="11"/>
      <c r="S48" s="11"/>
    </row>
    <row r="49" spans="1:19">
      <c r="A49" s="15"/>
      <c r="B49" s="14"/>
      <c r="C49" s="14"/>
      <c r="D49" s="14"/>
      <c r="E49" s="14"/>
      <c r="F49" s="14"/>
      <c r="G49" s="14"/>
      <c r="H49" s="14"/>
      <c r="I49" s="14"/>
      <c r="J49" s="14"/>
      <c r="K49" s="14"/>
      <c r="L49" s="14"/>
      <c r="M49" s="14"/>
      <c r="N49" s="14"/>
      <c r="O49" s="14"/>
      <c r="P49" s="14"/>
      <c r="Q49" s="11"/>
      <c r="R49" s="11"/>
      <c r="S49" s="11"/>
    </row>
    <row r="50" spans="1:19">
      <c r="A50" s="15"/>
      <c r="B50" s="14"/>
      <c r="C50" s="14"/>
      <c r="D50" s="14"/>
      <c r="E50" s="14"/>
      <c r="F50" s="14"/>
      <c r="G50" s="14"/>
      <c r="H50" s="14"/>
      <c r="I50" s="14"/>
      <c r="J50" s="14"/>
      <c r="K50" s="14"/>
      <c r="L50" s="14"/>
      <c r="M50" s="14"/>
      <c r="N50" s="14"/>
      <c r="O50" s="14"/>
      <c r="P50" s="14"/>
      <c r="Q50" s="11"/>
      <c r="R50" s="11"/>
      <c r="S50" s="11"/>
    </row>
    <row r="51" spans="1:19">
      <c r="A51" s="15"/>
      <c r="B51" s="14"/>
      <c r="C51" s="14"/>
      <c r="D51" s="14"/>
      <c r="E51" s="14"/>
      <c r="F51" s="14"/>
      <c r="G51" s="14"/>
      <c r="H51" s="14"/>
      <c r="I51" s="14"/>
      <c r="J51" s="14"/>
      <c r="K51" s="14"/>
      <c r="L51" s="14"/>
      <c r="M51" s="14"/>
      <c r="N51" s="14"/>
      <c r="O51" s="14"/>
      <c r="P51" s="14"/>
      <c r="Q51" s="11"/>
      <c r="R51" s="11"/>
      <c r="S51" s="11"/>
    </row>
    <row r="52" spans="1:19">
      <c r="A52" s="15"/>
      <c r="B52" s="14"/>
      <c r="C52" s="14"/>
      <c r="D52" s="14"/>
      <c r="E52" s="14"/>
      <c r="F52" s="14"/>
      <c r="G52" s="14"/>
      <c r="H52" s="14"/>
      <c r="I52" s="14"/>
      <c r="J52" s="14"/>
      <c r="K52" s="14"/>
      <c r="L52" s="14"/>
      <c r="M52" s="14"/>
      <c r="N52" s="14"/>
      <c r="O52" s="14"/>
      <c r="P52" s="14"/>
      <c r="Q52" s="11"/>
      <c r="R52" s="11"/>
      <c r="S52" s="11"/>
    </row>
    <row r="53" spans="1:19">
      <c r="A53" s="15"/>
      <c r="B53" s="14"/>
      <c r="C53" s="14"/>
      <c r="D53" s="14"/>
      <c r="E53" s="14"/>
      <c r="F53" s="14"/>
      <c r="G53" s="14"/>
      <c r="H53" s="14"/>
      <c r="I53" s="14"/>
      <c r="J53" s="14"/>
      <c r="K53" s="14"/>
      <c r="L53" s="14"/>
      <c r="M53" s="14"/>
      <c r="N53" s="14"/>
      <c r="O53" s="14"/>
      <c r="P53" s="14"/>
      <c r="Q53" s="11"/>
      <c r="R53" s="11"/>
      <c r="S53" s="11"/>
    </row>
    <row r="54" spans="1:19">
      <c r="A54" s="15"/>
      <c r="B54" s="14"/>
      <c r="C54" s="14"/>
      <c r="D54" s="14"/>
      <c r="E54" s="14"/>
      <c r="F54" s="14"/>
      <c r="G54" s="14"/>
      <c r="H54" s="14"/>
      <c r="I54" s="14"/>
      <c r="J54" s="14"/>
      <c r="K54" s="14"/>
      <c r="L54" s="14"/>
      <c r="M54" s="14"/>
      <c r="N54" s="14"/>
      <c r="O54" s="14"/>
      <c r="P54" s="14"/>
      <c r="Q54" s="11"/>
      <c r="R54" s="11"/>
      <c r="S54" s="11"/>
    </row>
    <row r="55" spans="1:19">
      <c r="A55" s="15"/>
      <c r="B55" s="14"/>
      <c r="C55" s="14"/>
      <c r="D55" s="14"/>
      <c r="E55" s="14"/>
      <c r="F55" s="14"/>
      <c r="G55" s="14"/>
      <c r="H55" s="14"/>
      <c r="I55" s="14"/>
      <c r="J55" s="14"/>
      <c r="K55" s="14"/>
      <c r="L55" s="14"/>
      <c r="M55" s="14"/>
      <c r="N55" s="14"/>
      <c r="O55" s="14"/>
      <c r="P55" s="14"/>
      <c r="Q55" s="11"/>
      <c r="R55" s="11"/>
      <c r="S55" s="11"/>
    </row>
    <row r="56" spans="1:19">
      <c r="A56" s="15"/>
      <c r="B56" s="14"/>
      <c r="C56" s="14"/>
      <c r="D56" s="14"/>
      <c r="E56" s="14"/>
      <c r="F56" s="14"/>
      <c r="G56" s="14"/>
      <c r="H56" s="14"/>
      <c r="I56" s="14"/>
      <c r="J56" s="14"/>
      <c r="K56" s="14"/>
      <c r="L56" s="14"/>
      <c r="M56" s="14"/>
      <c r="N56" s="14"/>
      <c r="O56" s="14"/>
      <c r="P56" s="14"/>
      <c r="Q56" s="11"/>
      <c r="R56" s="11"/>
      <c r="S56" s="11"/>
    </row>
    <row r="57" spans="1:19">
      <c r="A57" s="15"/>
      <c r="B57" s="14"/>
      <c r="C57" s="14"/>
      <c r="D57" s="14"/>
      <c r="E57" s="14"/>
      <c r="F57" s="14"/>
      <c r="G57" s="14"/>
      <c r="H57" s="14"/>
      <c r="I57" s="14"/>
      <c r="J57" s="14"/>
      <c r="K57" s="14"/>
      <c r="L57" s="14"/>
      <c r="M57" s="14"/>
      <c r="N57" s="14"/>
      <c r="O57" s="14"/>
      <c r="P57" s="14"/>
      <c r="Q57" s="11"/>
      <c r="R57" s="11"/>
      <c r="S57" s="11"/>
    </row>
    <row r="58" spans="1:19">
      <c r="A58" s="15"/>
      <c r="B58" s="14"/>
      <c r="C58" s="14"/>
      <c r="D58" s="14"/>
      <c r="E58" s="14"/>
      <c r="F58" s="14"/>
      <c r="G58" s="14"/>
      <c r="H58" s="14"/>
      <c r="I58" s="14"/>
      <c r="J58" s="14"/>
      <c r="K58" s="14"/>
      <c r="L58" s="14"/>
      <c r="M58" s="14"/>
      <c r="N58" s="14"/>
      <c r="O58" s="14"/>
      <c r="P58" s="14"/>
      <c r="Q58" s="11"/>
      <c r="R58" s="11"/>
      <c r="S58" s="11"/>
    </row>
    <row r="59" spans="1:19">
      <c r="A59" s="15"/>
      <c r="B59" s="14"/>
      <c r="C59" s="14"/>
      <c r="D59" s="14"/>
      <c r="E59" s="14"/>
      <c r="F59" s="14"/>
      <c r="G59" s="14"/>
      <c r="H59" s="14"/>
      <c r="I59" s="14"/>
      <c r="J59" s="14"/>
      <c r="K59" s="14"/>
      <c r="L59" s="14"/>
      <c r="M59" s="14"/>
      <c r="N59" s="14"/>
      <c r="O59" s="14"/>
      <c r="P59" s="14"/>
      <c r="Q59" s="11"/>
      <c r="R59" s="11"/>
      <c r="S59" s="11"/>
    </row>
    <row r="60" spans="1:19">
      <c r="A60" s="15"/>
      <c r="B60" s="14"/>
      <c r="C60" s="14"/>
      <c r="D60" s="14"/>
      <c r="E60" s="14"/>
      <c r="F60" s="14"/>
      <c r="G60" s="14"/>
      <c r="H60" s="14"/>
      <c r="I60" s="14"/>
      <c r="J60" s="14"/>
      <c r="K60" s="14"/>
      <c r="L60" s="14"/>
      <c r="M60" s="14"/>
      <c r="N60" s="14"/>
      <c r="O60" s="14"/>
      <c r="P60" s="14"/>
      <c r="Q60" s="11"/>
      <c r="R60" s="11"/>
      <c r="S60" s="11"/>
    </row>
    <row r="61" spans="1:19">
      <c r="A61" s="15"/>
      <c r="B61" s="14"/>
      <c r="C61" s="14"/>
      <c r="D61" s="14"/>
      <c r="E61" s="14"/>
      <c r="F61" s="14"/>
      <c r="G61" s="14"/>
      <c r="H61" s="14"/>
      <c r="I61" s="14"/>
      <c r="J61" s="14"/>
      <c r="K61" s="14"/>
      <c r="L61" s="14"/>
      <c r="M61" s="14"/>
      <c r="N61" s="14"/>
      <c r="O61" s="14"/>
      <c r="P61" s="14"/>
      <c r="Q61" s="11"/>
      <c r="R61" s="11"/>
      <c r="S61" s="11"/>
    </row>
    <row r="62" spans="1:19">
      <c r="A62" s="15"/>
      <c r="B62" s="14"/>
      <c r="C62" s="14"/>
      <c r="D62" s="14"/>
      <c r="E62" s="14"/>
      <c r="F62" s="14"/>
      <c r="G62" s="14"/>
      <c r="H62" s="14"/>
      <c r="I62" s="14"/>
      <c r="J62" s="14"/>
      <c r="K62" s="14"/>
      <c r="L62" s="14"/>
      <c r="M62" s="14"/>
      <c r="N62" s="14"/>
      <c r="O62" s="14"/>
      <c r="P62" s="14"/>
      <c r="Q62" s="11"/>
      <c r="R62" s="11"/>
      <c r="S62" s="11"/>
    </row>
    <row r="63" spans="1:19" ht="13.5" thickBot="1">
      <c r="A63" s="15"/>
      <c r="B63" s="14"/>
      <c r="C63" s="14"/>
      <c r="D63" s="14"/>
      <c r="E63" s="14"/>
      <c r="F63" s="14"/>
      <c r="G63" s="14"/>
      <c r="H63" s="14"/>
      <c r="I63" s="14"/>
      <c r="J63" s="14"/>
      <c r="K63" s="14"/>
      <c r="L63" s="14"/>
      <c r="M63" s="14"/>
      <c r="N63" s="14"/>
      <c r="O63" s="14"/>
      <c r="P63" s="14"/>
      <c r="Q63" s="11"/>
      <c r="R63" s="11"/>
      <c r="S63" s="11"/>
    </row>
    <row r="64" spans="1:19" ht="15">
      <c r="A64" s="15"/>
      <c r="B64" s="32"/>
      <c r="C64" s="33"/>
      <c r="D64" s="134" t="s">
        <v>39</v>
      </c>
      <c r="E64" s="134"/>
      <c r="F64" s="134"/>
      <c r="G64" s="135"/>
      <c r="H64" s="14"/>
      <c r="I64" s="14"/>
      <c r="J64" s="14"/>
      <c r="K64" s="14"/>
      <c r="L64" s="14"/>
      <c r="M64" s="14"/>
      <c r="N64" s="14"/>
      <c r="O64" s="14"/>
      <c r="P64" s="14"/>
      <c r="Q64" s="11"/>
      <c r="R64" s="11"/>
      <c r="S64" s="11"/>
    </row>
    <row r="65" spans="1:19" ht="15">
      <c r="A65" s="15"/>
      <c r="B65" s="136" t="s">
        <v>28</v>
      </c>
      <c r="C65" s="137"/>
      <c r="D65" s="137"/>
      <c r="E65" s="84">
        <f>SLOPE(F35:F39,E35:E39)</f>
        <v>-3.5056666666666674</v>
      </c>
      <c r="F65" s="11"/>
      <c r="G65" s="34"/>
      <c r="H65" s="14"/>
      <c r="I65" s="14"/>
      <c r="J65" s="14"/>
      <c r="K65" s="14"/>
      <c r="L65" s="14"/>
      <c r="M65" s="14"/>
      <c r="N65" s="14"/>
      <c r="O65" s="14"/>
      <c r="P65" s="14"/>
      <c r="Q65" s="11"/>
      <c r="R65" s="11"/>
      <c r="S65" s="11"/>
    </row>
    <row r="66" spans="1:19" ht="15">
      <c r="A66" s="15"/>
      <c r="B66" s="35"/>
      <c r="C66" s="36"/>
      <c r="D66" s="36"/>
      <c r="E66" s="36"/>
      <c r="F66" s="11"/>
      <c r="G66" s="34"/>
      <c r="H66" s="14"/>
      <c r="I66" s="14"/>
      <c r="J66" s="14"/>
      <c r="K66" s="14"/>
      <c r="L66" s="14"/>
      <c r="M66" s="14"/>
      <c r="N66" s="14"/>
      <c r="O66" s="14"/>
      <c r="P66" s="14"/>
      <c r="Q66" s="11"/>
      <c r="R66" s="11"/>
      <c r="S66" s="11"/>
    </row>
    <row r="67" spans="1:19" ht="15">
      <c r="A67" s="15"/>
      <c r="B67" s="136" t="s">
        <v>29</v>
      </c>
      <c r="C67" s="137"/>
      <c r="D67" s="137"/>
      <c r="E67" s="84">
        <f>INTERCEPT(F35:F39,E35:E39)</f>
        <v>9.1430225118673043</v>
      </c>
      <c r="F67" s="11"/>
      <c r="G67" s="34"/>
      <c r="H67" s="14"/>
      <c r="I67" s="14"/>
      <c r="J67" s="14"/>
      <c r="K67" s="14"/>
      <c r="L67" s="14"/>
      <c r="M67" s="14"/>
      <c r="N67" s="14"/>
      <c r="O67" s="14"/>
      <c r="P67" s="14"/>
      <c r="Q67" s="11"/>
      <c r="R67" s="11"/>
      <c r="S67" s="11"/>
    </row>
    <row r="68" spans="1:19" ht="15">
      <c r="A68" s="15"/>
      <c r="B68" s="35"/>
      <c r="C68" s="36"/>
      <c r="D68" s="36"/>
      <c r="E68" s="36"/>
      <c r="F68" s="11"/>
      <c r="G68" s="34"/>
      <c r="H68" s="14"/>
      <c r="I68" s="14"/>
      <c r="J68" s="14"/>
      <c r="K68" s="14"/>
      <c r="L68" s="14"/>
      <c r="M68" s="14"/>
      <c r="N68" s="14"/>
      <c r="O68" s="14"/>
      <c r="P68" s="14"/>
      <c r="Q68" s="11"/>
      <c r="R68" s="11"/>
      <c r="S68" s="11"/>
    </row>
    <row r="69" spans="1:19" ht="16.5" thickBot="1">
      <c r="A69" s="15"/>
      <c r="B69" s="37"/>
      <c r="C69" s="140" t="s">
        <v>6</v>
      </c>
      <c r="D69" s="140"/>
      <c r="E69" s="85">
        <f>POWER(10, 1/(-SLOPE(F35:F39, LOG(D35:D39))))-1</f>
        <v>0.92864567821795574</v>
      </c>
      <c r="F69" s="38"/>
      <c r="G69" s="39"/>
      <c r="H69" s="14"/>
      <c r="I69" s="14"/>
      <c r="J69" s="14"/>
      <c r="K69" s="14"/>
      <c r="L69" s="14"/>
      <c r="M69" s="14"/>
      <c r="N69" s="14"/>
      <c r="O69" s="14"/>
      <c r="P69" s="14"/>
      <c r="Q69" s="11"/>
      <c r="R69" s="11"/>
      <c r="S69" s="11"/>
    </row>
    <row r="70" spans="1:19" ht="18.75" customHeight="1">
      <c r="A70" s="15"/>
      <c r="B70" s="15"/>
      <c r="C70" s="15"/>
      <c r="D70" s="15"/>
      <c r="E70" s="15"/>
      <c r="F70" s="15"/>
      <c r="G70" s="15"/>
      <c r="H70" s="15"/>
      <c r="I70" s="15"/>
      <c r="J70" s="15"/>
      <c r="K70" s="15"/>
      <c r="L70" s="15"/>
      <c r="M70" s="15"/>
      <c r="N70" s="15"/>
      <c r="O70" s="15"/>
      <c r="P70" s="15"/>
    </row>
    <row r="71" spans="1:19" ht="38.25" customHeight="1"/>
    <row r="72" spans="1:19" ht="21.75" customHeight="1">
      <c r="A72" s="40" t="s">
        <v>32</v>
      </c>
      <c r="B72" s="40"/>
      <c r="C72" s="40"/>
      <c r="D72" s="40"/>
      <c r="E72" s="14"/>
      <c r="F72" s="14"/>
      <c r="G72" s="14"/>
      <c r="H72" s="14"/>
      <c r="I72" s="14"/>
      <c r="J72" s="14"/>
      <c r="K72" s="14"/>
      <c r="L72" s="14"/>
      <c r="M72" s="14"/>
      <c r="N72" s="14"/>
      <c r="O72" s="14"/>
      <c r="P72" s="14"/>
      <c r="Q72" s="11"/>
      <c r="R72" s="11"/>
      <c r="S72" s="11"/>
    </row>
    <row r="73" spans="1:19">
      <c r="A73" s="15"/>
      <c r="B73" s="14"/>
      <c r="C73" s="14"/>
      <c r="D73" s="14"/>
      <c r="E73" s="14"/>
      <c r="F73" s="14"/>
      <c r="G73" s="14"/>
      <c r="H73" s="14"/>
      <c r="I73" s="14"/>
      <c r="J73" s="14"/>
      <c r="K73" s="14"/>
      <c r="L73" s="14"/>
      <c r="M73" s="14"/>
      <c r="N73" s="14"/>
      <c r="O73" s="14"/>
      <c r="P73" s="14"/>
      <c r="Q73" s="11"/>
      <c r="R73" s="11"/>
      <c r="S73" s="11"/>
    </row>
    <row r="74" spans="1:19" ht="15">
      <c r="A74" s="15"/>
      <c r="B74" s="141" t="s">
        <v>33</v>
      </c>
      <c r="C74" s="142"/>
      <c r="D74" s="142"/>
      <c r="E74" s="143"/>
      <c r="F74" s="14"/>
      <c r="G74" s="14"/>
      <c r="H74" s="14"/>
      <c r="I74" s="14"/>
      <c r="J74" s="14"/>
      <c r="K74" s="14"/>
      <c r="L74" s="14"/>
      <c r="M74" s="14"/>
      <c r="N74" s="14"/>
      <c r="O74" s="14"/>
      <c r="P74" s="14"/>
      <c r="Q74" s="11"/>
      <c r="R74" s="11"/>
      <c r="S74" s="11"/>
    </row>
    <row r="75" spans="1:19" ht="15">
      <c r="A75" s="15"/>
      <c r="B75" s="127" t="s">
        <v>17</v>
      </c>
      <c r="C75" s="128"/>
      <c r="D75" s="77">
        <v>2000</v>
      </c>
      <c r="E75" s="41"/>
      <c r="F75" s="14"/>
      <c r="G75" s="14"/>
      <c r="H75" s="14"/>
      <c r="I75" s="14"/>
      <c r="J75" s="14"/>
      <c r="K75" s="14"/>
      <c r="L75" s="14"/>
      <c r="M75" s="14"/>
      <c r="N75" s="14"/>
      <c r="O75" s="14"/>
      <c r="P75" s="14"/>
      <c r="Q75" s="11"/>
      <c r="R75" s="11"/>
      <c r="S75" s="11"/>
    </row>
    <row r="76" spans="1:19" ht="15">
      <c r="A76" s="15"/>
      <c r="B76" s="129" t="s">
        <v>18</v>
      </c>
      <c r="C76" s="130"/>
      <c r="D76" s="78">
        <v>20000</v>
      </c>
      <c r="E76" s="42"/>
      <c r="F76" s="14"/>
      <c r="G76" s="14"/>
      <c r="H76" s="14"/>
      <c r="I76" s="14"/>
      <c r="J76" s="14"/>
      <c r="K76" s="14"/>
      <c r="L76" s="14"/>
      <c r="M76" s="14"/>
      <c r="N76" s="14"/>
      <c r="O76" s="14"/>
      <c r="P76" s="14"/>
      <c r="Q76" s="11"/>
      <c r="R76" s="11"/>
      <c r="S76" s="11"/>
    </row>
    <row r="77" spans="1:19">
      <c r="A77" s="15"/>
      <c r="B77" s="14"/>
      <c r="C77" s="14"/>
      <c r="D77" s="14"/>
      <c r="E77" s="14"/>
      <c r="F77" s="14"/>
      <c r="G77" s="14"/>
      <c r="H77" s="14"/>
      <c r="I77" s="14"/>
      <c r="J77" s="14"/>
      <c r="K77" s="14"/>
      <c r="L77" s="14"/>
      <c r="M77" s="14"/>
      <c r="N77" s="14"/>
      <c r="O77" s="14"/>
      <c r="P77" s="14"/>
      <c r="Q77" s="11"/>
      <c r="R77" s="11"/>
      <c r="S77" s="11"/>
    </row>
    <row r="78" spans="1:19" ht="15">
      <c r="A78" s="15"/>
      <c r="B78" s="43"/>
      <c r="C78" s="43"/>
      <c r="D78" s="43"/>
      <c r="E78" s="14"/>
      <c r="F78" s="14"/>
      <c r="G78" s="14"/>
      <c r="H78" s="14"/>
      <c r="I78" s="14"/>
      <c r="J78" s="14"/>
      <c r="K78" s="14"/>
      <c r="L78" s="14"/>
      <c r="M78" s="14"/>
      <c r="N78" s="14"/>
      <c r="O78" s="14"/>
      <c r="P78" s="14"/>
      <c r="Q78" s="11"/>
      <c r="R78" s="11"/>
      <c r="S78" s="11"/>
    </row>
    <row r="79" spans="1:19">
      <c r="A79" s="15"/>
      <c r="B79" s="15"/>
      <c r="C79" s="15"/>
      <c r="D79" s="15"/>
      <c r="E79" s="15"/>
      <c r="F79" s="14"/>
      <c r="G79" s="14"/>
      <c r="H79" s="14"/>
      <c r="I79" s="14"/>
      <c r="J79" s="14"/>
      <c r="K79" s="14"/>
      <c r="L79" s="14"/>
      <c r="M79" s="14"/>
      <c r="N79" s="14"/>
      <c r="O79" s="14"/>
      <c r="P79" s="14"/>
      <c r="Q79" s="11"/>
      <c r="R79" s="11"/>
      <c r="S79" s="11"/>
    </row>
    <row r="80" spans="1:19">
      <c r="A80" s="15"/>
      <c r="B80" s="15"/>
      <c r="C80" s="15"/>
      <c r="D80" s="15"/>
      <c r="E80" s="15"/>
      <c r="F80" s="14"/>
      <c r="G80" s="14"/>
      <c r="H80" s="14"/>
      <c r="I80" s="14"/>
      <c r="J80" s="14"/>
      <c r="K80" s="14"/>
      <c r="L80" s="14"/>
      <c r="M80" s="14"/>
      <c r="N80" s="14"/>
      <c r="O80" s="14"/>
      <c r="P80" s="14"/>
      <c r="Q80" s="11"/>
      <c r="R80" s="11"/>
      <c r="S80" s="11"/>
    </row>
    <row r="81" spans="1:19">
      <c r="A81" s="15"/>
      <c r="B81" s="15"/>
      <c r="C81" s="15"/>
      <c r="D81" s="15"/>
      <c r="E81" s="15"/>
      <c r="F81" s="14"/>
      <c r="G81" s="14"/>
      <c r="H81" s="14"/>
      <c r="I81" s="14"/>
      <c r="J81" s="14"/>
      <c r="K81" s="14"/>
      <c r="L81" s="14"/>
      <c r="M81" s="14"/>
      <c r="N81" s="14"/>
      <c r="O81" s="14"/>
      <c r="P81" s="14"/>
      <c r="Q81" s="11"/>
      <c r="R81" s="11"/>
      <c r="S81" s="11"/>
    </row>
    <row r="82" spans="1:19">
      <c r="A82" s="15"/>
      <c r="B82" s="15"/>
      <c r="C82" s="15"/>
      <c r="D82" s="15"/>
      <c r="E82" s="15"/>
      <c r="F82" s="14"/>
      <c r="G82" s="14"/>
      <c r="H82" s="14"/>
      <c r="I82" s="14"/>
      <c r="J82" s="14"/>
      <c r="K82" s="14"/>
      <c r="L82" s="14"/>
      <c r="M82" s="14"/>
      <c r="N82" s="14"/>
      <c r="O82" s="14"/>
      <c r="P82" s="14"/>
      <c r="Q82" s="11"/>
      <c r="R82" s="11"/>
      <c r="S82" s="11"/>
    </row>
    <row r="83" spans="1:19">
      <c r="A83" s="15"/>
      <c r="B83" s="15"/>
      <c r="C83" s="15"/>
      <c r="D83" s="15"/>
      <c r="E83" s="15"/>
      <c r="F83" s="14"/>
      <c r="G83" s="14"/>
      <c r="H83" s="14"/>
      <c r="I83" s="14"/>
      <c r="J83" s="14"/>
      <c r="K83" s="14"/>
      <c r="L83" s="14"/>
      <c r="M83" s="14"/>
      <c r="N83" s="14"/>
      <c r="O83" s="14"/>
      <c r="P83" s="14"/>
      <c r="Q83" s="11"/>
      <c r="R83" s="11"/>
      <c r="S83" s="11"/>
    </row>
    <row r="84" spans="1:19" ht="15.75">
      <c r="A84" s="15"/>
      <c r="B84" s="131"/>
      <c r="C84" s="131"/>
      <c r="D84" s="44"/>
      <c r="E84" s="14"/>
      <c r="F84" s="14"/>
      <c r="G84" s="14"/>
      <c r="H84" s="14"/>
      <c r="I84" s="14"/>
      <c r="J84" s="14"/>
      <c r="K84" s="14"/>
      <c r="L84" s="14"/>
      <c r="M84" s="14"/>
      <c r="N84" s="14"/>
      <c r="O84" s="14"/>
      <c r="P84" s="14"/>
      <c r="Q84" s="11"/>
      <c r="R84" s="11"/>
      <c r="S84" s="11"/>
    </row>
    <row r="85" spans="1:19" ht="15">
      <c r="A85" s="15"/>
      <c r="B85" s="45"/>
      <c r="C85" s="45"/>
      <c r="D85" s="44"/>
      <c r="E85" s="14"/>
      <c r="F85" s="14"/>
      <c r="G85" s="14"/>
      <c r="H85" s="14"/>
      <c r="I85" s="14"/>
      <c r="J85" s="14"/>
      <c r="K85" s="14"/>
      <c r="L85" s="14"/>
      <c r="M85" s="14"/>
      <c r="N85" s="14"/>
      <c r="O85" s="14"/>
      <c r="P85" s="14"/>
      <c r="Q85" s="11"/>
      <c r="R85" s="11"/>
      <c r="S85" s="11"/>
    </row>
    <row r="86" spans="1:19" ht="15">
      <c r="A86" s="15"/>
      <c r="B86" s="45"/>
      <c r="C86" s="45"/>
      <c r="D86" s="44"/>
      <c r="E86" s="14"/>
      <c r="F86" s="14"/>
      <c r="G86" s="14"/>
      <c r="H86" s="14"/>
      <c r="I86" s="14"/>
      <c r="J86" s="14"/>
      <c r="K86" s="14"/>
      <c r="L86" s="14"/>
      <c r="M86" s="14"/>
      <c r="N86" s="14"/>
      <c r="O86" s="14"/>
      <c r="P86" s="14"/>
      <c r="Q86" s="11"/>
      <c r="R86" s="11"/>
      <c r="S86" s="11"/>
    </row>
    <row r="87" spans="1:19">
      <c r="A87" s="15"/>
      <c r="B87" s="46"/>
      <c r="C87" s="46"/>
      <c r="D87" s="47"/>
      <c r="E87" s="14"/>
      <c r="F87" s="14"/>
      <c r="G87" s="14"/>
      <c r="H87" s="14"/>
      <c r="I87" s="14"/>
      <c r="J87" s="14"/>
      <c r="K87" s="14"/>
      <c r="L87" s="14"/>
      <c r="M87" s="14"/>
      <c r="N87" s="14"/>
      <c r="O87" s="14"/>
      <c r="P87" s="14"/>
      <c r="Q87" s="11"/>
      <c r="R87" s="11"/>
      <c r="S87" s="11"/>
    </row>
    <row r="88" spans="1:19" ht="15">
      <c r="A88" s="15"/>
      <c r="B88" s="45"/>
      <c r="C88" s="45"/>
      <c r="D88" s="44"/>
      <c r="E88" s="14"/>
      <c r="F88" s="14"/>
      <c r="G88" s="14"/>
      <c r="H88" s="14"/>
      <c r="I88" s="14"/>
      <c r="J88" s="14"/>
      <c r="K88" s="14"/>
      <c r="L88" s="14"/>
      <c r="M88" s="14"/>
      <c r="N88" s="14"/>
      <c r="O88" s="14"/>
      <c r="P88" s="14"/>
      <c r="Q88" s="11"/>
      <c r="R88" s="11"/>
      <c r="S88" s="11"/>
    </row>
    <row r="89" spans="1:19">
      <c r="A89" s="15"/>
      <c r="B89" s="46"/>
      <c r="C89" s="46"/>
      <c r="D89" s="47"/>
      <c r="E89" s="14"/>
      <c r="F89" s="14"/>
      <c r="G89" s="14"/>
      <c r="H89" s="14"/>
      <c r="I89" s="14"/>
      <c r="J89" s="14"/>
      <c r="K89" s="14"/>
      <c r="L89" s="14"/>
      <c r="M89" s="14"/>
      <c r="N89" s="14"/>
      <c r="O89" s="14"/>
      <c r="P89" s="14"/>
      <c r="Q89" s="11"/>
      <c r="R89" s="11"/>
      <c r="S89" s="11"/>
    </row>
    <row r="90" spans="1:19" ht="15">
      <c r="A90" s="15"/>
      <c r="B90" s="45"/>
      <c r="C90" s="45"/>
      <c r="D90" s="44"/>
      <c r="E90" s="14"/>
      <c r="F90" s="14"/>
      <c r="G90" s="14"/>
      <c r="H90" s="14"/>
      <c r="I90" s="14"/>
      <c r="J90" s="14"/>
      <c r="K90" s="14"/>
      <c r="L90" s="14"/>
      <c r="M90" s="14"/>
      <c r="N90" s="14"/>
      <c r="O90" s="14"/>
      <c r="P90" s="14"/>
      <c r="Q90" s="11"/>
      <c r="R90" s="11"/>
      <c r="S90" s="11"/>
    </row>
    <row r="91" spans="1:19">
      <c r="A91" s="15"/>
      <c r="B91" s="46"/>
      <c r="C91" s="46"/>
      <c r="D91" s="47"/>
      <c r="E91" s="14"/>
      <c r="F91" s="14"/>
      <c r="G91" s="14"/>
      <c r="H91" s="14"/>
      <c r="I91" s="14"/>
      <c r="J91" s="14"/>
      <c r="K91" s="14"/>
      <c r="L91" s="14"/>
      <c r="M91" s="14"/>
      <c r="N91" s="14"/>
      <c r="O91" s="14"/>
      <c r="P91" s="14"/>
      <c r="Q91" s="11"/>
      <c r="R91" s="11"/>
      <c r="S91" s="11"/>
    </row>
    <row r="92" spans="1:19" ht="30" customHeight="1">
      <c r="A92" s="15"/>
      <c r="B92" s="15"/>
      <c r="C92" s="15"/>
      <c r="D92" s="15"/>
      <c r="E92" s="15"/>
      <c r="F92" s="14"/>
      <c r="G92" s="14"/>
      <c r="H92" s="14"/>
      <c r="I92" s="14"/>
      <c r="J92" s="14"/>
      <c r="K92" s="14"/>
      <c r="L92" s="14"/>
      <c r="M92" s="14"/>
      <c r="N92" s="14"/>
      <c r="O92" s="14"/>
      <c r="P92" s="14"/>
      <c r="Q92" s="11"/>
      <c r="R92" s="11"/>
      <c r="S92" s="11"/>
    </row>
    <row r="93" spans="1:19" ht="95.25" customHeight="1">
      <c r="A93" s="15"/>
      <c r="B93" s="47"/>
      <c r="C93" s="47"/>
      <c r="D93" s="47"/>
      <c r="E93" s="48" t="s">
        <v>35</v>
      </c>
      <c r="F93" s="48" t="s">
        <v>34</v>
      </c>
      <c r="G93" s="49" t="s">
        <v>23</v>
      </c>
      <c r="H93" s="49" t="s">
        <v>25</v>
      </c>
      <c r="I93" s="50"/>
      <c r="J93" s="50"/>
      <c r="K93" s="50"/>
      <c r="L93" s="50"/>
      <c r="M93" s="124" t="s">
        <v>36</v>
      </c>
      <c r="N93" s="125"/>
      <c r="O93" s="126"/>
      <c r="P93" s="14"/>
      <c r="Q93" s="11"/>
      <c r="R93" s="11"/>
      <c r="S93" s="11"/>
    </row>
    <row r="94" spans="1:19" ht="51.75" thickBot="1">
      <c r="A94" s="15"/>
      <c r="B94" s="51" t="s">
        <v>20</v>
      </c>
      <c r="C94" s="52" t="s">
        <v>21</v>
      </c>
      <c r="D94" s="53" t="s">
        <v>7</v>
      </c>
      <c r="E94" s="53" t="s">
        <v>22</v>
      </c>
      <c r="F94" s="53" t="s">
        <v>2</v>
      </c>
      <c r="G94" s="54" t="s">
        <v>15</v>
      </c>
      <c r="H94" s="55" t="s">
        <v>14</v>
      </c>
      <c r="I94" s="56" t="s">
        <v>3</v>
      </c>
      <c r="J94" s="52" t="s">
        <v>8</v>
      </c>
      <c r="K94" s="52" t="s">
        <v>9</v>
      </c>
      <c r="L94" s="52" t="s">
        <v>10</v>
      </c>
      <c r="M94" s="57" t="s">
        <v>11</v>
      </c>
      <c r="N94" s="57" t="s">
        <v>12</v>
      </c>
      <c r="O94" s="58" t="s">
        <v>13</v>
      </c>
      <c r="P94" s="14"/>
      <c r="Q94" s="11"/>
      <c r="R94" s="11"/>
      <c r="S94" s="11"/>
    </row>
    <row r="95" spans="1:19">
      <c r="A95" s="15"/>
      <c r="B95" s="100">
        <v>1</v>
      </c>
      <c r="C95" s="59">
        <v>1</v>
      </c>
      <c r="D95" s="103">
        <f>$D$75</f>
        <v>2000</v>
      </c>
      <c r="E95" s="106">
        <v>426</v>
      </c>
      <c r="F95" s="79">
        <v>9.61</v>
      </c>
      <c r="G95" s="60"/>
      <c r="H95" s="59" t="b">
        <f>OR(AND(ABS(F95-F96)&gt;0.25,ABS(F95-F97)&gt;0.25),AND(ABS(F95-F96)&gt;0.25,ABS(F95-F97)&gt;ABS(F96-F97)),AND(ABS(F95-F97)&gt;0.25,ABS(F95-F96)&gt;ABS(F97-F96)))</f>
        <v>0</v>
      </c>
      <c r="I95" s="91">
        <f>AVERAGE(F95:F97)</f>
        <v>9.5833333333333339</v>
      </c>
      <c r="J95" s="91">
        <f>(I95-$E$67)/$E$65</f>
        <v>-0.12559973988761897</v>
      </c>
      <c r="K95" s="91">
        <f>10^J95</f>
        <v>0.74885935603651088</v>
      </c>
      <c r="L95" s="91">
        <f>K95*(426/E95)</f>
        <v>0.74885935603651088</v>
      </c>
      <c r="M95" s="94">
        <f>L95*D95</f>
        <v>1497.7187120730218</v>
      </c>
      <c r="N95" s="94">
        <f>M95/1000</f>
        <v>1.4977187120730218</v>
      </c>
      <c r="O95" s="89">
        <f>((E95*618)*(N95))*(10^-6)</f>
        <v>0.39430140989004026</v>
      </c>
      <c r="P95" s="14"/>
      <c r="Q95" s="11"/>
      <c r="R95" s="11"/>
      <c r="S95" s="11"/>
    </row>
    <row r="96" spans="1:19">
      <c r="A96" s="15"/>
      <c r="B96" s="101"/>
      <c r="C96" s="61">
        <v>2</v>
      </c>
      <c r="D96" s="104"/>
      <c r="E96" s="107"/>
      <c r="F96" s="80">
        <v>9.58</v>
      </c>
      <c r="G96" s="62"/>
      <c r="H96" s="61" t="b">
        <f>OR(AND(ABS(F96-F95)&gt;0.25,ABS(F96-F97)&gt;0.25),AND(ABS(F96-F95)&gt;0.25,ABS(F96-F97)&gt;ABS(F95-F97)),AND(ABS(F96-F97)&gt;0.25,ABS(F96-F95)&gt;ABS(F97-F95)))</f>
        <v>0</v>
      </c>
      <c r="I96" s="92"/>
      <c r="J96" s="92"/>
      <c r="K96" s="92"/>
      <c r="L96" s="92"/>
      <c r="M96" s="86"/>
      <c r="N96" s="86"/>
      <c r="O96" s="89"/>
      <c r="P96" s="14"/>
      <c r="Q96" s="11"/>
      <c r="R96" s="11"/>
      <c r="S96" s="11"/>
    </row>
    <row r="97" spans="1:19">
      <c r="A97" s="15"/>
      <c r="B97" s="101"/>
      <c r="C97" s="63">
        <v>3</v>
      </c>
      <c r="D97" s="105"/>
      <c r="E97" s="107"/>
      <c r="F97" s="80">
        <v>9.56</v>
      </c>
      <c r="G97" s="62"/>
      <c r="H97" s="63" t="b">
        <f>OR(AND(ABS(F97-F95)&gt;0.25,ABS(F97-F96)&gt;0.25),AND(ABS(F97-F95)&gt;0.25,ABS(F97-F96)&gt;ABS(F95-F96)),AND(ABS(F97-F96)&gt;0.25,ABS(F97-F95)&gt;ABS(F96-F95)))</f>
        <v>0</v>
      </c>
      <c r="I97" s="93"/>
      <c r="J97" s="92"/>
      <c r="K97" s="93"/>
      <c r="L97" s="93"/>
      <c r="M97" s="95"/>
      <c r="N97" s="95"/>
      <c r="O97" s="119"/>
      <c r="P97" s="14"/>
      <c r="Q97" s="11"/>
      <c r="R97" s="11"/>
      <c r="S97" s="11"/>
    </row>
    <row r="98" spans="1:19">
      <c r="A98" s="15"/>
      <c r="B98" s="101"/>
      <c r="C98" s="61">
        <v>1</v>
      </c>
      <c r="D98" s="97">
        <f>$D$76</f>
        <v>20000</v>
      </c>
      <c r="E98" s="107"/>
      <c r="F98" s="80">
        <v>13.13</v>
      </c>
      <c r="G98" s="62"/>
      <c r="H98" s="61" t="b">
        <f>OR(AND(ABS(F98-F99)&gt;0.25,ABS(F98-F100)&gt;0.25),AND(ABS(F98-F99)&gt;0.25,ABS(F98-F100)&gt;ABS(F99-F100)),AND(ABS(F98-F100)&gt;0.25,ABS(F98-F99)&gt;ABS(F100-F99)))</f>
        <v>0</v>
      </c>
      <c r="I98" s="92">
        <f>AVERAGE(F98:F100)</f>
        <v>13.18</v>
      </c>
      <c r="J98" s="109">
        <f t="shared" ref="J98" si="1">(I98-$E$67)/$E$65</f>
        <v>-1.1515577126935517</v>
      </c>
      <c r="K98" s="92">
        <f>10^J98</f>
        <v>7.0541109687840067E-2</v>
      </c>
      <c r="L98" s="92">
        <f>K98*(426/E95)</f>
        <v>7.0541109687840067E-2</v>
      </c>
      <c r="M98" s="86">
        <f>L98*D98</f>
        <v>1410.8221937568014</v>
      </c>
      <c r="N98" s="86">
        <f>M98/1000</f>
        <v>1.4108221937568015</v>
      </c>
      <c r="O98" s="89">
        <f>((E95*618)*(N98))*(10^-6)</f>
        <v>0.37142433730596558</v>
      </c>
      <c r="P98" s="14"/>
      <c r="Q98" s="11"/>
      <c r="R98" s="11"/>
      <c r="S98" s="11"/>
    </row>
    <row r="99" spans="1:19">
      <c r="A99" s="15"/>
      <c r="B99" s="101"/>
      <c r="C99" s="61">
        <v>2</v>
      </c>
      <c r="D99" s="97"/>
      <c r="E99" s="107"/>
      <c r="F99" s="80">
        <v>13.16</v>
      </c>
      <c r="G99" s="62"/>
      <c r="H99" s="61" t="b">
        <f>OR(AND(ABS(F99-F98)&gt;0.25,ABS(F99-F100)&gt;0.25),AND(ABS(F99-F98)&gt;0.25,ABS(F99-F100)&gt;ABS(F98-F100)),AND(ABS(F99-F100)&gt;0.25,ABS(F99-F98)&gt;ABS(F100-F98)))</f>
        <v>0</v>
      </c>
      <c r="I99" s="92"/>
      <c r="J99" s="92"/>
      <c r="K99" s="92"/>
      <c r="L99" s="92"/>
      <c r="M99" s="86"/>
      <c r="N99" s="86"/>
      <c r="O99" s="89"/>
      <c r="P99" s="14"/>
      <c r="Q99" s="11"/>
      <c r="R99" s="11"/>
      <c r="S99" s="11"/>
    </row>
    <row r="100" spans="1:19" ht="13.5" thickBot="1">
      <c r="A100" s="15"/>
      <c r="B100" s="102"/>
      <c r="C100" s="64">
        <v>3</v>
      </c>
      <c r="D100" s="98"/>
      <c r="E100" s="108"/>
      <c r="F100" s="81">
        <v>13.25</v>
      </c>
      <c r="G100" s="65"/>
      <c r="H100" s="64" t="b">
        <f>OR(AND(ABS(F100-F98)&gt;0.25,ABS(F100-F99)&gt;0.25),AND(ABS(F100-F98)&gt;0.25,ABS(F100-F99)&gt;ABS(F98-F99)),AND(ABS(F100-F99)&gt;0.25,ABS(F100-F98)&gt;ABS(F99-F98)))</f>
        <v>0</v>
      </c>
      <c r="I100" s="99"/>
      <c r="J100" s="99"/>
      <c r="K100" s="99"/>
      <c r="L100" s="99"/>
      <c r="M100" s="87"/>
      <c r="N100" s="87"/>
      <c r="O100" s="90"/>
      <c r="P100" s="14"/>
      <c r="Q100" s="11"/>
      <c r="R100" s="11"/>
      <c r="S100" s="11"/>
    </row>
    <row r="101" spans="1:19">
      <c r="A101" s="15"/>
      <c r="B101" s="100">
        <v>2</v>
      </c>
      <c r="C101" s="59">
        <v>1</v>
      </c>
      <c r="D101" s="103">
        <f>$D$75</f>
        <v>2000</v>
      </c>
      <c r="E101" s="106"/>
      <c r="F101" s="79"/>
      <c r="G101" s="60"/>
      <c r="H101" s="59" t="b">
        <f>OR(AND(ABS(F101-F102)&gt;0.25,ABS(F101-F103)&gt;0.25),AND(ABS(F101-F102)&gt;0.25,ABS(F101-F103)&gt;ABS(F102-F103)),AND(ABS(F101-F103)&gt;0.25,ABS(F101-F102)&gt;ABS(F103-F102)))</f>
        <v>0</v>
      </c>
      <c r="I101" s="91" t="e">
        <f>AVERAGE(F101:F103)</f>
        <v>#DIV/0!</v>
      </c>
      <c r="J101" s="91" t="e">
        <f t="shared" ref="J101" si="2">(I101-$E$67)/$E$65</f>
        <v>#DIV/0!</v>
      </c>
      <c r="K101" s="91" t="e">
        <f>10^J101</f>
        <v>#DIV/0!</v>
      </c>
      <c r="L101" s="91" t="e">
        <f>K101*(426/E101)</f>
        <v>#DIV/0!</v>
      </c>
      <c r="M101" s="94" t="e">
        <f>L101*D101</f>
        <v>#DIV/0!</v>
      </c>
      <c r="N101" s="94" t="e">
        <f>M101/1000</f>
        <v>#DIV/0!</v>
      </c>
      <c r="O101" s="89" t="e">
        <f>((E101*618)*(N101))*(10^-6)</f>
        <v>#DIV/0!</v>
      </c>
      <c r="P101" s="14"/>
      <c r="Q101" s="11"/>
      <c r="R101" s="11"/>
      <c r="S101" s="11"/>
    </row>
    <row r="102" spans="1:19">
      <c r="A102" s="15"/>
      <c r="B102" s="101"/>
      <c r="C102" s="61">
        <v>2</v>
      </c>
      <c r="D102" s="104"/>
      <c r="E102" s="107"/>
      <c r="F102" s="80"/>
      <c r="G102" s="62"/>
      <c r="H102" s="61" t="b">
        <f>OR(AND(ABS(F102-F101)&gt;0.25,ABS(F102-F103)&gt;0.25),AND(ABS(F102-F101)&gt;0.25,ABS(F102-F103)&gt;ABS(F101-F103)),AND(ABS(F102-F103)&gt;0.25,ABS(F102-F101)&gt;ABS(F103-F101)))</f>
        <v>0</v>
      </c>
      <c r="I102" s="92"/>
      <c r="J102" s="92"/>
      <c r="K102" s="92"/>
      <c r="L102" s="92"/>
      <c r="M102" s="86"/>
      <c r="N102" s="86"/>
      <c r="O102" s="89"/>
      <c r="P102" s="14"/>
      <c r="Q102" s="11"/>
      <c r="R102" s="66"/>
      <c r="S102" s="11"/>
    </row>
    <row r="103" spans="1:19">
      <c r="A103" s="15"/>
      <c r="B103" s="101"/>
      <c r="C103" s="63">
        <v>3</v>
      </c>
      <c r="D103" s="105"/>
      <c r="E103" s="107"/>
      <c r="F103" s="80"/>
      <c r="G103" s="62"/>
      <c r="H103" s="63" t="b">
        <f>OR(AND(ABS(F103-F101)&gt;0.25,ABS(F103-F102)&gt;0.25),AND(ABS(F103-F101)&gt;0.25,ABS(F103-F102)&gt;ABS(F101-F102)),AND(ABS(F103-F102)&gt;0.25,ABS(F103-F101)&gt;ABS(F102-F101)))</f>
        <v>0</v>
      </c>
      <c r="I103" s="93"/>
      <c r="J103" s="92"/>
      <c r="K103" s="93"/>
      <c r="L103" s="93"/>
      <c r="M103" s="95"/>
      <c r="N103" s="95"/>
      <c r="O103" s="89"/>
      <c r="P103" s="14"/>
      <c r="Q103" s="11"/>
      <c r="R103" s="11"/>
      <c r="S103" s="11"/>
    </row>
    <row r="104" spans="1:19">
      <c r="A104" s="15"/>
      <c r="B104" s="101"/>
      <c r="C104" s="61">
        <v>1</v>
      </c>
      <c r="D104" s="97">
        <f>$D$76</f>
        <v>20000</v>
      </c>
      <c r="E104" s="107"/>
      <c r="F104" s="80"/>
      <c r="G104" s="62"/>
      <c r="H104" s="61" t="b">
        <f>OR(AND(ABS(F104-F105)&gt;0.25,ABS(F104-F106)&gt;0.25),AND(ABS(F104-F105)&gt;0.25,ABS(F104-F106)&gt;ABS(F105-F106)),AND(ABS(F104-F106)&gt;0.25,ABS(F104-F105)&gt;ABS(F106-F105)))</f>
        <v>0</v>
      </c>
      <c r="I104" s="92" t="e">
        <f>AVERAGE(F104:F106)</f>
        <v>#DIV/0!</v>
      </c>
      <c r="J104" s="109" t="e">
        <f t="shared" ref="J104" si="3">(I104-$E$67)/$E$65</f>
        <v>#DIV/0!</v>
      </c>
      <c r="K104" s="92" t="e">
        <f>10^J104</f>
        <v>#DIV/0!</v>
      </c>
      <c r="L104" s="92" t="e">
        <f>K104*(426/E101)</f>
        <v>#DIV/0!</v>
      </c>
      <c r="M104" s="86" t="e">
        <f>L104*D104</f>
        <v>#DIV/0!</v>
      </c>
      <c r="N104" s="86" t="e">
        <f>M104/1000</f>
        <v>#DIV/0!</v>
      </c>
      <c r="O104" s="88" t="e">
        <f>((E101*618)*(N104))*(10^-6)</f>
        <v>#DIV/0!</v>
      </c>
      <c r="P104" s="14"/>
      <c r="Q104" s="11"/>
      <c r="R104" s="11"/>
      <c r="S104" s="11"/>
    </row>
    <row r="105" spans="1:19">
      <c r="A105" s="15"/>
      <c r="B105" s="101"/>
      <c r="C105" s="61">
        <v>2</v>
      </c>
      <c r="D105" s="97"/>
      <c r="E105" s="107"/>
      <c r="F105" s="80"/>
      <c r="G105" s="62"/>
      <c r="H105" s="61" t="b">
        <f>OR(AND(ABS(F105-F104)&gt;0.25,ABS(F105-F106)&gt;0.25),AND(ABS(F105-F104)&gt;0.25,ABS(F105-F106)&gt;ABS(F104-F106)),AND(ABS(F105-F106)&gt;0.25,ABS(F105-F104)&gt;ABS(F106-F104)))</f>
        <v>0</v>
      </c>
      <c r="I105" s="92"/>
      <c r="J105" s="92"/>
      <c r="K105" s="92"/>
      <c r="L105" s="92"/>
      <c r="M105" s="86"/>
      <c r="N105" s="86"/>
      <c r="O105" s="89"/>
      <c r="P105" s="14"/>
      <c r="Q105" s="11"/>
      <c r="R105" s="11"/>
      <c r="S105" s="11"/>
    </row>
    <row r="106" spans="1:19" ht="13.5" thickBot="1">
      <c r="A106" s="15"/>
      <c r="B106" s="102"/>
      <c r="C106" s="64">
        <v>3</v>
      </c>
      <c r="D106" s="98"/>
      <c r="E106" s="108"/>
      <c r="F106" s="81"/>
      <c r="G106" s="65"/>
      <c r="H106" s="64" t="b">
        <f>OR(AND(ABS(F106-F104)&gt;0.25,ABS(F106-F105)&gt;0.25),AND(ABS(F106-F104)&gt;0.25,ABS(F106-F105)&gt;ABS(F104-F105)),AND(ABS(F106-F105)&gt;0.25,ABS(F106-F104)&gt;ABS(F105-F104)))</f>
        <v>0</v>
      </c>
      <c r="I106" s="99"/>
      <c r="J106" s="99"/>
      <c r="K106" s="99"/>
      <c r="L106" s="99"/>
      <c r="M106" s="87"/>
      <c r="N106" s="87"/>
      <c r="O106" s="111"/>
      <c r="P106" s="14"/>
      <c r="Q106" s="11"/>
      <c r="R106" s="11"/>
      <c r="S106" s="11"/>
    </row>
    <row r="107" spans="1:19">
      <c r="A107" s="15"/>
      <c r="B107" s="100">
        <v>3</v>
      </c>
      <c r="C107" s="59">
        <v>1</v>
      </c>
      <c r="D107" s="103">
        <f>$D$75</f>
        <v>2000</v>
      </c>
      <c r="E107" s="106"/>
      <c r="F107" s="79"/>
      <c r="G107" s="60"/>
      <c r="H107" s="59" t="b">
        <f>OR(AND(ABS(F107-F108)&gt;0.25,ABS(F107-F109)&gt;0.25),AND(ABS(F107-F108)&gt;0.25,ABS(F107-F109)&gt;ABS(F108-F109)),AND(ABS(F107-F109)&gt;0.25,ABS(F107-F108)&gt;ABS(F109-F108)))</f>
        <v>0</v>
      </c>
      <c r="I107" s="91" t="e">
        <f>AVERAGE(F107:F109)</f>
        <v>#DIV/0!</v>
      </c>
      <c r="J107" s="91" t="e">
        <f t="shared" ref="J107" si="4">(I107-$E$67)/$E$65</f>
        <v>#DIV/0!</v>
      </c>
      <c r="K107" s="91" t="e">
        <f>10^J107</f>
        <v>#DIV/0!</v>
      </c>
      <c r="L107" s="91" t="e">
        <f>K107*(426/E107)</f>
        <v>#DIV/0!</v>
      </c>
      <c r="M107" s="94" t="e">
        <f>L107*D107</f>
        <v>#DIV/0!</v>
      </c>
      <c r="N107" s="94" t="e">
        <f>M107/1000</f>
        <v>#DIV/0!</v>
      </c>
      <c r="O107" s="96" t="e">
        <f>((E107*618)*(N107))*(10^-6)</f>
        <v>#DIV/0!</v>
      </c>
      <c r="P107" s="14"/>
      <c r="Q107" s="11"/>
      <c r="R107" s="11"/>
      <c r="S107" s="11"/>
    </row>
    <row r="108" spans="1:19">
      <c r="A108" s="15"/>
      <c r="B108" s="101"/>
      <c r="C108" s="61">
        <v>2</v>
      </c>
      <c r="D108" s="104"/>
      <c r="E108" s="107"/>
      <c r="F108" s="80"/>
      <c r="G108" s="62"/>
      <c r="H108" s="61" t="b">
        <f>OR(AND(ABS(F108-F107)&gt;0.25,ABS(F108-F109)&gt;0.25),AND(ABS(F108-F107)&gt;0.25,ABS(F108-F109)&gt;ABS(F107-F109)),AND(ABS(F108-F109)&gt;0.25,ABS(F108-F107)&gt;ABS(F109-F107)))</f>
        <v>0</v>
      </c>
      <c r="I108" s="92"/>
      <c r="J108" s="92"/>
      <c r="K108" s="92"/>
      <c r="L108" s="92"/>
      <c r="M108" s="86"/>
      <c r="N108" s="86"/>
      <c r="O108" s="89"/>
      <c r="P108" s="14"/>
      <c r="Q108" s="11"/>
      <c r="R108" s="11"/>
      <c r="S108" s="11"/>
    </row>
    <row r="109" spans="1:19">
      <c r="A109" s="15"/>
      <c r="B109" s="101"/>
      <c r="C109" s="63">
        <v>3</v>
      </c>
      <c r="D109" s="105"/>
      <c r="E109" s="107"/>
      <c r="F109" s="80"/>
      <c r="G109" s="62"/>
      <c r="H109" s="63" t="b">
        <f>OR(AND(ABS(F109-F107)&gt;0.25,ABS(F109-F108)&gt;0.25),AND(ABS(F109-F107)&gt;0.25,ABS(F109-F108)&gt;ABS(F107-F108)),AND(ABS(F109-F108)&gt;0.25,ABS(F109-F107)&gt;ABS(F108-F107)))</f>
        <v>0</v>
      </c>
      <c r="I109" s="93"/>
      <c r="J109" s="92"/>
      <c r="K109" s="93"/>
      <c r="L109" s="93"/>
      <c r="M109" s="95"/>
      <c r="N109" s="95"/>
      <c r="O109" s="89"/>
      <c r="P109" s="14"/>
      <c r="Q109" s="11"/>
      <c r="R109" s="11"/>
      <c r="S109" s="11"/>
    </row>
    <row r="110" spans="1:19">
      <c r="A110" s="15"/>
      <c r="B110" s="101"/>
      <c r="C110" s="61">
        <v>1</v>
      </c>
      <c r="D110" s="97">
        <f>$D$76</f>
        <v>20000</v>
      </c>
      <c r="E110" s="107"/>
      <c r="F110" s="80"/>
      <c r="G110" s="62"/>
      <c r="H110" s="61" t="b">
        <f>OR(AND(ABS(F110-F111)&gt;0.25,ABS(F110-F112)&gt;0.25),AND(ABS(F110-F111)&gt;0.25,ABS(F110-F112)&gt;ABS(F111-F112)),AND(ABS(F110-F112)&gt;0.25,ABS(F110-F111)&gt;ABS(F112-F111)))</f>
        <v>0</v>
      </c>
      <c r="I110" s="92" t="e">
        <f>AVERAGE(F110:F112)</f>
        <v>#DIV/0!</v>
      </c>
      <c r="J110" s="109" t="e">
        <f t="shared" ref="J110" si="5">(I110-$E$67)/$E$65</f>
        <v>#DIV/0!</v>
      </c>
      <c r="K110" s="92" t="e">
        <f>10^J110</f>
        <v>#DIV/0!</v>
      </c>
      <c r="L110" s="92" t="e">
        <f>K110*(426/E107)</f>
        <v>#DIV/0!</v>
      </c>
      <c r="M110" s="86" t="e">
        <f>L110*D110</f>
        <v>#DIV/0!</v>
      </c>
      <c r="N110" s="86" t="e">
        <f>M110/1000</f>
        <v>#DIV/0!</v>
      </c>
      <c r="O110" s="88" t="e">
        <f>((E107*618)*(N110))*(10^-6)</f>
        <v>#DIV/0!</v>
      </c>
      <c r="P110" s="14"/>
      <c r="Q110" s="11"/>
      <c r="R110" s="11"/>
      <c r="S110" s="11"/>
    </row>
    <row r="111" spans="1:19">
      <c r="A111" s="15"/>
      <c r="B111" s="101"/>
      <c r="C111" s="61">
        <v>2</v>
      </c>
      <c r="D111" s="97"/>
      <c r="E111" s="107"/>
      <c r="F111" s="80"/>
      <c r="G111" s="62"/>
      <c r="H111" s="61" t="b">
        <f>OR(AND(ABS(F111-F110)&gt;0.25,ABS(F111-F112)&gt;0.25),AND(ABS(F111-F110)&gt;0.25,ABS(F111-F112)&gt;ABS(F110-F112)),AND(ABS(F111-F112)&gt;0.25,ABS(F111-F110)&gt;ABS(F112-F110)))</f>
        <v>0</v>
      </c>
      <c r="I111" s="92"/>
      <c r="J111" s="92"/>
      <c r="K111" s="92"/>
      <c r="L111" s="92"/>
      <c r="M111" s="86"/>
      <c r="N111" s="86"/>
      <c r="O111" s="89"/>
      <c r="P111" s="14"/>
      <c r="Q111" s="11"/>
      <c r="R111" s="11"/>
      <c r="S111" s="11"/>
    </row>
    <row r="112" spans="1:19" ht="13.5" thickBot="1">
      <c r="A112" s="15"/>
      <c r="B112" s="102"/>
      <c r="C112" s="64">
        <v>3</v>
      </c>
      <c r="D112" s="98"/>
      <c r="E112" s="108"/>
      <c r="F112" s="81"/>
      <c r="G112" s="65"/>
      <c r="H112" s="64" t="b">
        <f>OR(AND(ABS(F112-F110)&gt;0.25,ABS(F112-F111)&gt;0.25),AND(ABS(F112-F110)&gt;0.25,ABS(F112-F111)&gt;ABS(F110-F111)),AND(ABS(F112-F111)&gt;0.25,ABS(F112-F110)&gt;ABS(F111-F110)))</f>
        <v>0</v>
      </c>
      <c r="I112" s="99"/>
      <c r="J112" s="99"/>
      <c r="K112" s="99"/>
      <c r="L112" s="99"/>
      <c r="M112" s="87"/>
      <c r="N112" s="87"/>
      <c r="O112" s="111"/>
      <c r="P112" s="14"/>
      <c r="Q112" s="11"/>
      <c r="R112" s="11"/>
      <c r="S112" s="11"/>
    </row>
    <row r="113" spans="1:19">
      <c r="A113" s="15"/>
      <c r="B113" s="100">
        <v>4</v>
      </c>
      <c r="C113" s="59">
        <v>1</v>
      </c>
      <c r="D113" s="103">
        <f>$D$75</f>
        <v>2000</v>
      </c>
      <c r="E113" s="106"/>
      <c r="F113" s="79"/>
      <c r="G113" s="60"/>
      <c r="H113" s="59" t="b">
        <f>OR(AND(ABS(F113-F114)&gt;0.25,ABS(F113-F115)&gt;0.25),AND(ABS(F113-F114)&gt;0.25,ABS(F113-F115)&gt;ABS(F114-F115)),AND(ABS(F113-F115)&gt;0.25,ABS(F113-F114)&gt;ABS(F115-F114)))</f>
        <v>0</v>
      </c>
      <c r="I113" s="91" t="e">
        <f>AVERAGE(F113:F115)</f>
        <v>#DIV/0!</v>
      </c>
      <c r="J113" s="91" t="e">
        <f t="shared" ref="J113" si="6">(I113-$E$67)/$E$65</f>
        <v>#DIV/0!</v>
      </c>
      <c r="K113" s="91" t="e">
        <f>10^J113</f>
        <v>#DIV/0!</v>
      </c>
      <c r="L113" s="91" t="e">
        <f>K113*(426/E113)</f>
        <v>#DIV/0!</v>
      </c>
      <c r="M113" s="94" t="e">
        <f>L113*D113</f>
        <v>#DIV/0!</v>
      </c>
      <c r="N113" s="94" t="e">
        <f>M113/1000</f>
        <v>#DIV/0!</v>
      </c>
      <c r="O113" s="96" t="e">
        <f>((E113*618)*(N113))*(10^-6)</f>
        <v>#DIV/0!</v>
      </c>
      <c r="P113" s="14"/>
      <c r="Q113" s="11"/>
      <c r="R113" s="11"/>
      <c r="S113" s="11"/>
    </row>
    <row r="114" spans="1:19">
      <c r="A114" s="15"/>
      <c r="B114" s="101"/>
      <c r="C114" s="61">
        <v>2</v>
      </c>
      <c r="D114" s="104"/>
      <c r="E114" s="107"/>
      <c r="F114" s="80"/>
      <c r="G114" s="62"/>
      <c r="H114" s="61" t="b">
        <f>OR(AND(ABS(F114-F113)&gt;0.25,ABS(F114-F115)&gt;0.25),AND(ABS(F114-F113)&gt;0.25,ABS(F114-F115)&gt;ABS(F113-F115)),AND(ABS(F114-F115)&gt;0.25,ABS(F114-F113)&gt;ABS(F115-F113)))</f>
        <v>0</v>
      </c>
      <c r="I114" s="92"/>
      <c r="J114" s="92"/>
      <c r="K114" s="92"/>
      <c r="L114" s="92"/>
      <c r="M114" s="86"/>
      <c r="N114" s="86"/>
      <c r="O114" s="89"/>
      <c r="P114" s="14"/>
      <c r="Q114" s="11"/>
      <c r="R114" s="11"/>
      <c r="S114" s="11"/>
    </row>
    <row r="115" spans="1:19">
      <c r="A115" s="15"/>
      <c r="B115" s="101"/>
      <c r="C115" s="63">
        <v>3</v>
      </c>
      <c r="D115" s="105"/>
      <c r="E115" s="107"/>
      <c r="F115" s="80"/>
      <c r="G115" s="62"/>
      <c r="H115" s="63" t="b">
        <f>OR(AND(ABS(F115-F113)&gt;0.25,ABS(F115-F114)&gt;0.25),AND(ABS(F115-F113)&gt;0.25,ABS(F115-F114)&gt;ABS(F113-F114)),AND(ABS(F115-F114)&gt;0.25,ABS(F115-F113)&gt;ABS(F114-F113)))</f>
        <v>0</v>
      </c>
      <c r="I115" s="93"/>
      <c r="J115" s="92"/>
      <c r="K115" s="93"/>
      <c r="L115" s="93"/>
      <c r="M115" s="95"/>
      <c r="N115" s="95"/>
      <c r="O115" s="89"/>
      <c r="P115" s="14"/>
      <c r="Q115" s="11"/>
      <c r="R115" s="11"/>
      <c r="S115" s="11"/>
    </row>
    <row r="116" spans="1:19">
      <c r="A116" s="15"/>
      <c r="B116" s="101"/>
      <c r="C116" s="61">
        <v>1</v>
      </c>
      <c r="D116" s="97">
        <f>$D$76</f>
        <v>20000</v>
      </c>
      <c r="E116" s="107"/>
      <c r="F116" s="80"/>
      <c r="G116" s="62"/>
      <c r="H116" s="61" t="b">
        <f>OR(AND(ABS(F116-F117)&gt;0.25,ABS(F116-F118)&gt;0.25),AND(ABS(F116-F117)&gt;0.25,ABS(F116-F118)&gt;ABS(F117-F118)),AND(ABS(F116-F118)&gt;0.25,ABS(F116-F117)&gt;ABS(F118-F117)))</f>
        <v>0</v>
      </c>
      <c r="I116" s="92" t="e">
        <f>AVERAGE(F116:F118)</f>
        <v>#DIV/0!</v>
      </c>
      <c r="J116" s="109" t="e">
        <f t="shared" ref="J116" si="7">(I116-$E$67)/$E$65</f>
        <v>#DIV/0!</v>
      </c>
      <c r="K116" s="92" t="e">
        <f>10^J116</f>
        <v>#DIV/0!</v>
      </c>
      <c r="L116" s="92" t="e">
        <f>K116*(426/E113)</f>
        <v>#DIV/0!</v>
      </c>
      <c r="M116" s="86" t="e">
        <f>L116*D116</f>
        <v>#DIV/0!</v>
      </c>
      <c r="N116" s="86" t="e">
        <f>M116/1000</f>
        <v>#DIV/0!</v>
      </c>
      <c r="O116" s="88" t="e">
        <f>((E113*618)*(N116))*(10^-6)</f>
        <v>#DIV/0!</v>
      </c>
      <c r="P116" s="14"/>
      <c r="Q116" s="11"/>
      <c r="R116" s="11"/>
      <c r="S116" s="11"/>
    </row>
    <row r="117" spans="1:19">
      <c r="A117" s="15"/>
      <c r="B117" s="101"/>
      <c r="C117" s="61">
        <v>2</v>
      </c>
      <c r="D117" s="97"/>
      <c r="E117" s="107"/>
      <c r="F117" s="80"/>
      <c r="G117" s="62"/>
      <c r="H117" s="61" t="b">
        <f>OR(AND(ABS(F117-F116)&gt;0.25,ABS(F117-F118)&gt;0.25),AND(ABS(F117-F116)&gt;0.25,ABS(F117-F118)&gt;ABS(F116-F118)),AND(ABS(F117-F118)&gt;0.25,ABS(F117-F116)&gt;ABS(F118-F116)))</f>
        <v>0</v>
      </c>
      <c r="I117" s="92"/>
      <c r="J117" s="92"/>
      <c r="K117" s="92"/>
      <c r="L117" s="92"/>
      <c r="M117" s="86"/>
      <c r="N117" s="86"/>
      <c r="O117" s="89"/>
      <c r="P117" s="14"/>
      <c r="Q117" s="11"/>
      <c r="R117" s="11"/>
      <c r="S117" s="11"/>
    </row>
    <row r="118" spans="1:19" ht="13.5" thickBot="1">
      <c r="A118" s="15"/>
      <c r="B118" s="102"/>
      <c r="C118" s="64">
        <v>3</v>
      </c>
      <c r="D118" s="98"/>
      <c r="E118" s="108"/>
      <c r="F118" s="81"/>
      <c r="G118" s="65"/>
      <c r="H118" s="64" t="b">
        <f>OR(AND(ABS(F118-F116)&gt;0.25,ABS(F118-F117)&gt;0.25),AND(ABS(F118-F116)&gt;0.25,ABS(F118-F117)&gt;ABS(F116-F117)),AND(ABS(F118-F117)&gt;0.25,ABS(F118-F116)&gt;ABS(F117-F116)))</f>
        <v>0</v>
      </c>
      <c r="I118" s="99"/>
      <c r="J118" s="99"/>
      <c r="K118" s="99"/>
      <c r="L118" s="99"/>
      <c r="M118" s="87"/>
      <c r="N118" s="87"/>
      <c r="O118" s="111"/>
      <c r="P118" s="14"/>
      <c r="Q118" s="11"/>
      <c r="R118" s="11"/>
      <c r="S118" s="11"/>
    </row>
    <row r="119" spans="1:19">
      <c r="A119" s="15"/>
      <c r="B119" s="100">
        <v>5</v>
      </c>
      <c r="C119" s="59">
        <v>1</v>
      </c>
      <c r="D119" s="103">
        <f>$D$75</f>
        <v>2000</v>
      </c>
      <c r="E119" s="106"/>
      <c r="F119" s="79"/>
      <c r="G119" s="60"/>
      <c r="H119" s="59" t="b">
        <f>OR(AND(ABS(F119-F120)&gt;0.25,ABS(F119-F121)&gt;0.25),AND(ABS(F119-F120)&gt;0.25,ABS(F119-F121)&gt;ABS(F120-F121)),AND(ABS(F119-F121)&gt;0.25,ABS(F119-F120)&gt;ABS(F121-F120)))</f>
        <v>0</v>
      </c>
      <c r="I119" s="91" t="e">
        <f>AVERAGE(F119:F121)</f>
        <v>#DIV/0!</v>
      </c>
      <c r="J119" s="91" t="e">
        <f t="shared" ref="J119" si="8">(I119-$E$67)/$E$65</f>
        <v>#DIV/0!</v>
      </c>
      <c r="K119" s="91" t="e">
        <f>10^J119</f>
        <v>#DIV/0!</v>
      </c>
      <c r="L119" s="91" t="e">
        <f>K119*(426/E119)</f>
        <v>#DIV/0!</v>
      </c>
      <c r="M119" s="94" t="e">
        <f>L119*D119</f>
        <v>#DIV/0!</v>
      </c>
      <c r="N119" s="94" t="e">
        <f>M119/1000</f>
        <v>#DIV/0!</v>
      </c>
      <c r="O119" s="96" t="e">
        <f>((E119*618)*(N119))*(10^-6)</f>
        <v>#DIV/0!</v>
      </c>
      <c r="P119" s="14"/>
      <c r="Q119" s="11"/>
      <c r="R119" s="11"/>
      <c r="S119" s="11"/>
    </row>
    <row r="120" spans="1:19">
      <c r="A120" s="15"/>
      <c r="B120" s="101"/>
      <c r="C120" s="61">
        <v>2</v>
      </c>
      <c r="D120" s="104"/>
      <c r="E120" s="107"/>
      <c r="F120" s="80"/>
      <c r="G120" s="62"/>
      <c r="H120" s="61" t="b">
        <f>OR(AND(ABS(F120-F119)&gt;0.25,ABS(F120-F121)&gt;0.25),AND(ABS(F120-F119)&gt;0.25,ABS(F120-F121)&gt;ABS(F119-F121)),AND(ABS(F120-F121)&gt;0.25,ABS(F120-F119)&gt;ABS(F121-F119)))</f>
        <v>0</v>
      </c>
      <c r="I120" s="92"/>
      <c r="J120" s="92"/>
      <c r="K120" s="92"/>
      <c r="L120" s="92"/>
      <c r="M120" s="86"/>
      <c r="N120" s="86"/>
      <c r="O120" s="89"/>
      <c r="P120" s="14"/>
      <c r="Q120" s="11"/>
      <c r="R120" s="11"/>
      <c r="S120" s="11"/>
    </row>
    <row r="121" spans="1:19">
      <c r="A121" s="15"/>
      <c r="B121" s="101"/>
      <c r="C121" s="63">
        <v>3</v>
      </c>
      <c r="D121" s="105"/>
      <c r="E121" s="107"/>
      <c r="F121" s="80"/>
      <c r="G121" s="62"/>
      <c r="H121" s="63" t="b">
        <f>OR(AND(ABS(F121-F119)&gt;0.25,ABS(F121-F120)&gt;0.25),AND(ABS(F121-F119)&gt;0.25,ABS(F121-F120)&gt;ABS(F119-F120)),AND(ABS(F121-F120)&gt;0.25,ABS(F121-F119)&gt;ABS(F120-F119)))</f>
        <v>0</v>
      </c>
      <c r="I121" s="93"/>
      <c r="J121" s="92"/>
      <c r="K121" s="93"/>
      <c r="L121" s="93"/>
      <c r="M121" s="95"/>
      <c r="N121" s="95"/>
      <c r="O121" s="89"/>
      <c r="P121" s="14"/>
      <c r="Q121" s="11"/>
      <c r="R121" s="11"/>
      <c r="S121" s="11"/>
    </row>
    <row r="122" spans="1:19">
      <c r="A122" s="15"/>
      <c r="B122" s="101"/>
      <c r="C122" s="61">
        <v>1</v>
      </c>
      <c r="D122" s="97">
        <f>$D$76</f>
        <v>20000</v>
      </c>
      <c r="E122" s="107"/>
      <c r="F122" s="80"/>
      <c r="G122" s="62"/>
      <c r="H122" s="61" t="b">
        <f>OR(AND(ABS(F122-F123)&gt;0.25,ABS(F122-F124)&gt;0.25),AND(ABS(F122-F123)&gt;0.25,ABS(F122-F124)&gt;ABS(F123-F124)),AND(ABS(F122-F124)&gt;0.25,ABS(F122-F123)&gt;ABS(F124-F123)))</f>
        <v>0</v>
      </c>
      <c r="I122" s="122" t="e">
        <f>AVERAGE(F122:F124)</f>
        <v>#DIV/0!</v>
      </c>
      <c r="J122" s="109" t="e">
        <f t="shared" ref="J122" si="9">(I122-$E$67)/$E$65</f>
        <v>#DIV/0!</v>
      </c>
      <c r="K122" s="122" t="e">
        <f>10^J122</f>
        <v>#DIV/0!</v>
      </c>
      <c r="L122" s="122" t="e">
        <f>K122*(426/E119)</f>
        <v>#DIV/0!</v>
      </c>
      <c r="M122" s="123" t="e">
        <f>L122*D122</f>
        <v>#DIV/0!</v>
      </c>
      <c r="N122" s="123" t="e">
        <f>M122/1000</f>
        <v>#DIV/0!</v>
      </c>
      <c r="O122" s="88" t="e">
        <f>((E119*618)*(N122))*(10^-6)</f>
        <v>#DIV/0!</v>
      </c>
      <c r="P122" s="14"/>
      <c r="Q122" s="11"/>
      <c r="R122" s="11"/>
      <c r="S122" s="11"/>
    </row>
    <row r="123" spans="1:19">
      <c r="A123" s="15"/>
      <c r="B123" s="101"/>
      <c r="C123" s="61">
        <v>2</v>
      </c>
      <c r="D123" s="97"/>
      <c r="E123" s="107"/>
      <c r="F123" s="80"/>
      <c r="G123" s="62"/>
      <c r="H123" s="61" t="b">
        <f>OR(AND(ABS(F123-F122)&gt;0.25,ABS(F123-F124)&gt;0.25),AND(ABS(F123-F122)&gt;0.25,ABS(F123-F124)&gt;ABS(F122-F124)),AND(ABS(F123-F124)&gt;0.25,ABS(F123-F122)&gt;ABS(F124-F122)))</f>
        <v>0</v>
      </c>
      <c r="I123" s="92"/>
      <c r="J123" s="92"/>
      <c r="K123" s="92"/>
      <c r="L123" s="92"/>
      <c r="M123" s="86"/>
      <c r="N123" s="86"/>
      <c r="O123" s="89"/>
      <c r="P123" s="14"/>
      <c r="Q123" s="11"/>
      <c r="R123" s="11"/>
      <c r="S123" s="11"/>
    </row>
    <row r="124" spans="1:19" ht="13.5" thickBot="1">
      <c r="A124" s="15"/>
      <c r="B124" s="102"/>
      <c r="C124" s="64">
        <v>3</v>
      </c>
      <c r="D124" s="98"/>
      <c r="E124" s="108"/>
      <c r="F124" s="81"/>
      <c r="G124" s="65"/>
      <c r="H124" s="64" t="b">
        <f>OR(AND(ABS(F124-F122)&gt;0.25,ABS(F124-F123)&gt;0.25),AND(ABS(F124-F122)&gt;0.25,ABS(F124-F123)&gt;ABS(F122-F123)),AND(ABS(F124-F123)&gt;0.25,ABS(F124-F122)&gt;ABS(F123-F122)))</f>
        <v>0</v>
      </c>
      <c r="I124" s="99"/>
      <c r="J124" s="99"/>
      <c r="K124" s="99"/>
      <c r="L124" s="99"/>
      <c r="M124" s="87"/>
      <c r="N124" s="87"/>
      <c r="O124" s="111"/>
      <c r="P124" s="14"/>
      <c r="Q124" s="11"/>
      <c r="R124" s="11"/>
      <c r="S124" s="11"/>
    </row>
    <row r="125" spans="1:19">
      <c r="A125" s="15"/>
      <c r="B125" s="100">
        <v>6</v>
      </c>
      <c r="C125" s="59">
        <v>1</v>
      </c>
      <c r="D125" s="103">
        <f>$D$75</f>
        <v>2000</v>
      </c>
      <c r="E125" s="106"/>
      <c r="F125" s="79"/>
      <c r="G125" s="60"/>
      <c r="H125" s="59" t="b">
        <f>OR(AND(ABS(F125-F126)&gt;0.25,ABS(F125-F127)&gt;0.25),AND(ABS(F125-F126)&gt;0.25,ABS(F125-F127)&gt;ABS(F126-F127)),AND(ABS(F125-F127)&gt;0.25,ABS(F125-F126)&gt;ABS(F127-F126)))</f>
        <v>0</v>
      </c>
      <c r="I125" s="91" t="e">
        <f>AVERAGE(F125:F127)</f>
        <v>#DIV/0!</v>
      </c>
      <c r="J125" s="91" t="e">
        <f t="shared" ref="J125" si="10">(I125-$E$67)/$E$65</f>
        <v>#DIV/0!</v>
      </c>
      <c r="K125" s="91" t="e">
        <f>10^J125</f>
        <v>#DIV/0!</v>
      </c>
      <c r="L125" s="91" t="e">
        <f>K125*(426/E125)</f>
        <v>#DIV/0!</v>
      </c>
      <c r="M125" s="94" t="e">
        <f>L125*D125</f>
        <v>#DIV/0!</v>
      </c>
      <c r="N125" s="94" t="e">
        <f>M125/1000</f>
        <v>#DIV/0!</v>
      </c>
      <c r="O125" s="96" t="e">
        <f>((E125*618)*(N125))*(10^-6)</f>
        <v>#DIV/0!</v>
      </c>
      <c r="P125" s="14"/>
      <c r="Q125" s="11"/>
      <c r="R125" s="11"/>
      <c r="S125" s="11"/>
    </row>
    <row r="126" spans="1:19">
      <c r="A126" s="15"/>
      <c r="B126" s="101"/>
      <c r="C126" s="61">
        <v>2</v>
      </c>
      <c r="D126" s="104"/>
      <c r="E126" s="107"/>
      <c r="F126" s="80"/>
      <c r="G126" s="62"/>
      <c r="H126" s="61" t="b">
        <f>OR(AND(ABS(F126-F125)&gt;0.25,ABS(F126-F127)&gt;0.25),AND(ABS(F126-F125)&gt;0.25,ABS(F126-F127)&gt;ABS(F125-F127)),AND(ABS(F126-F127)&gt;0.25,ABS(F126-F125)&gt;ABS(F127-F125)))</f>
        <v>0</v>
      </c>
      <c r="I126" s="92"/>
      <c r="J126" s="92"/>
      <c r="K126" s="92"/>
      <c r="L126" s="92"/>
      <c r="M126" s="86"/>
      <c r="N126" s="86"/>
      <c r="O126" s="89"/>
      <c r="P126" s="14"/>
      <c r="Q126" s="11"/>
      <c r="R126" s="11"/>
      <c r="S126" s="11"/>
    </row>
    <row r="127" spans="1:19">
      <c r="A127" s="15"/>
      <c r="B127" s="101"/>
      <c r="C127" s="63">
        <v>3</v>
      </c>
      <c r="D127" s="105"/>
      <c r="E127" s="107"/>
      <c r="F127" s="80"/>
      <c r="G127" s="62"/>
      <c r="H127" s="63" t="b">
        <f>OR(AND(ABS(F127-F125)&gt;0.25,ABS(F127-F126)&gt;0.25),AND(ABS(F127-F125)&gt;0.25,ABS(F127-F126)&gt;ABS(F125-F126)),AND(ABS(F127-F126)&gt;0.25,ABS(F127-F125)&gt;ABS(F126-F125)))</f>
        <v>0</v>
      </c>
      <c r="I127" s="93"/>
      <c r="J127" s="92"/>
      <c r="K127" s="93"/>
      <c r="L127" s="93"/>
      <c r="M127" s="95"/>
      <c r="N127" s="95"/>
      <c r="O127" s="89"/>
      <c r="P127" s="14"/>
      <c r="Q127" s="11"/>
      <c r="R127" s="11"/>
      <c r="S127" s="11"/>
    </row>
    <row r="128" spans="1:19">
      <c r="A128" s="15"/>
      <c r="B128" s="101"/>
      <c r="C128" s="61">
        <v>1</v>
      </c>
      <c r="D128" s="97">
        <f>$D$76</f>
        <v>20000</v>
      </c>
      <c r="E128" s="107"/>
      <c r="F128" s="80"/>
      <c r="G128" s="62"/>
      <c r="H128" s="61" t="b">
        <f>OR(AND(ABS(F128-F129)&gt;0.25,ABS(F128-F130)&gt;0.25),AND(ABS(F128-F129)&gt;0.25,ABS(F128-F130)&gt;ABS(F129-F130)),AND(ABS(F128-F130)&gt;0.25,ABS(F128-F129)&gt;ABS(F130-F129)))</f>
        <v>0</v>
      </c>
      <c r="I128" s="92" t="e">
        <f>AVERAGE(F128:F130)</f>
        <v>#DIV/0!</v>
      </c>
      <c r="J128" s="109" t="e">
        <f t="shared" ref="J128" si="11">(I128-$E$67)/$E$65</f>
        <v>#DIV/0!</v>
      </c>
      <c r="K128" s="92" t="e">
        <f>10^J128</f>
        <v>#DIV/0!</v>
      </c>
      <c r="L128" s="92" t="e">
        <f>K128*(426/E125)</f>
        <v>#DIV/0!</v>
      </c>
      <c r="M128" s="86" t="e">
        <f>L128*D128</f>
        <v>#DIV/0!</v>
      </c>
      <c r="N128" s="86" t="e">
        <f>M128/1000</f>
        <v>#DIV/0!</v>
      </c>
      <c r="O128" s="88" t="e">
        <f>((E125*618)*(N128))*(10^-6)</f>
        <v>#DIV/0!</v>
      </c>
      <c r="P128" s="14"/>
      <c r="Q128" s="11"/>
      <c r="R128" s="11"/>
      <c r="S128" s="11"/>
    </row>
    <row r="129" spans="1:19">
      <c r="A129" s="15"/>
      <c r="B129" s="101"/>
      <c r="C129" s="61">
        <v>2</v>
      </c>
      <c r="D129" s="97"/>
      <c r="E129" s="107"/>
      <c r="F129" s="80"/>
      <c r="G129" s="62"/>
      <c r="H129" s="61" t="b">
        <f>OR(AND(ABS(F129-F128)&gt;0.25,ABS(F129-F130)&gt;0.25),AND(ABS(F129-F128)&gt;0.25,ABS(F129-F130)&gt;ABS(F128-F130)),AND(ABS(F129-F130)&gt;0.25,ABS(F129-F128)&gt;ABS(F130-F128)))</f>
        <v>0</v>
      </c>
      <c r="I129" s="92"/>
      <c r="J129" s="92"/>
      <c r="K129" s="92"/>
      <c r="L129" s="92"/>
      <c r="M129" s="86"/>
      <c r="N129" s="86"/>
      <c r="O129" s="89"/>
      <c r="P129" s="14"/>
      <c r="Q129" s="11"/>
      <c r="R129" s="11"/>
      <c r="S129" s="11"/>
    </row>
    <row r="130" spans="1:19" ht="13.5" thickBot="1">
      <c r="A130" s="15"/>
      <c r="B130" s="102"/>
      <c r="C130" s="64">
        <v>3</v>
      </c>
      <c r="D130" s="98"/>
      <c r="E130" s="108"/>
      <c r="F130" s="81"/>
      <c r="G130" s="65"/>
      <c r="H130" s="64" t="b">
        <f>OR(AND(ABS(F130-F128)&gt;0.25,ABS(F130-F129)&gt;0.25),AND(ABS(F130-F128)&gt;0.25,ABS(F130-F129)&gt;ABS(F128-F129)),AND(ABS(F130-F129)&gt;0.25,ABS(F130-F128)&gt;ABS(F129-F128)))</f>
        <v>0</v>
      </c>
      <c r="I130" s="99"/>
      <c r="J130" s="99"/>
      <c r="K130" s="99"/>
      <c r="L130" s="99"/>
      <c r="M130" s="87"/>
      <c r="N130" s="87"/>
      <c r="O130" s="111"/>
      <c r="P130" s="14"/>
      <c r="Q130" s="11"/>
      <c r="R130" s="11"/>
      <c r="S130" s="11"/>
    </row>
    <row r="131" spans="1:19">
      <c r="A131" s="15"/>
      <c r="B131" s="100">
        <v>7</v>
      </c>
      <c r="C131" s="59">
        <v>1</v>
      </c>
      <c r="D131" s="103">
        <f>$D$75</f>
        <v>2000</v>
      </c>
      <c r="E131" s="106"/>
      <c r="F131" s="79"/>
      <c r="G131" s="60"/>
      <c r="H131" s="59" t="b">
        <f>OR(AND(ABS(F131-F132)&gt;0.25,ABS(F131-F133)&gt;0.25),AND(ABS(F131-F132)&gt;0.25,ABS(F131-F133)&gt;ABS(F132-F133)),AND(ABS(F131-F133)&gt;0.25,ABS(F131-F132)&gt;ABS(F133-F132)))</f>
        <v>0</v>
      </c>
      <c r="I131" s="91" t="e">
        <f>AVERAGE(F131:F133)</f>
        <v>#DIV/0!</v>
      </c>
      <c r="J131" s="91" t="e">
        <f t="shared" ref="J131" si="12">(I131-$E$67)/$E$65</f>
        <v>#DIV/0!</v>
      </c>
      <c r="K131" s="91" t="e">
        <f>10^J131</f>
        <v>#DIV/0!</v>
      </c>
      <c r="L131" s="91" t="e">
        <f>K131*(426/E131)</f>
        <v>#DIV/0!</v>
      </c>
      <c r="M131" s="94" t="e">
        <f>L131*D131</f>
        <v>#DIV/0!</v>
      </c>
      <c r="N131" s="94" t="e">
        <f>M131/1000</f>
        <v>#DIV/0!</v>
      </c>
      <c r="O131" s="96" t="e">
        <f>((E131*618)*(N131))*(10^-6)</f>
        <v>#DIV/0!</v>
      </c>
      <c r="P131" s="14"/>
      <c r="Q131" s="11"/>
      <c r="R131" s="11"/>
      <c r="S131" s="11"/>
    </row>
    <row r="132" spans="1:19">
      <c r="A132" s="15"/>
      <c r="B132" s="101"/>
      <c r="C132" s="61">
        <v>2</v>
      </c>
      <c r="D132" s="104"/>
      <c r="E132" s="107"/>
      <c r="F132" s="80"/>
      <c r="G132" s="62"/>
      <c r="H132" s="61" t="b">
        <f>OR(AND(ABS(F132-F131)&gt;0.25,ABS(F132-F133)&gt;0.25),AND(ABS(F132-F131)&gt;0.25,ABS(F132-F133)&gt;ABS(F131-F133)),AND(ABS(F132-F133)&gt;0.25,ABS(F132-F131)&gt;ABS(F133-F131)))</f>
        <v>0</v>
      </c>
      <c r="I132" s="92"/>
      <c r="J132" s="92"/>
      <c r="K132" s="92"/>
      <c r="L132" s="92"/>
      <c r="M132" s="86"/>
      <c r="N132" s="86"/>
      <c r="O132" s="89"/>
      <c r="P132" s="14"/>
      <c r="Q132" s="11"/>
      <c r="R132" s="11"/>
      <c r="S132" s="11"/>
    </row>
    <row r="133" spans="1:19">
      <c r="A133" s="15"/>
      <c r="B133" s="101"/>
      <c r="C133" s="63">
        <v>3</v>
      </c>
      <c r="D133" s="105"/>
      <c r="E133" s="107"/>
      <c r="F133" s="80"/>
      <c r="G133" s="62"/>
      <c r="H133" s="63" t="b">
        <f>OR(AND(ABS(F133-F131)&gt;0.25,ABS(F133-F132)&gt;0.25),AND(ABS(F133-F131)&gt;0.25,ABS(F133-F132)&gt;ABS(F131-F132)),AND(ABS(F133-F132)&gt;0.25,ABS(F133-F131)&gt;ABS(F132-F131)))</f>
        <v>0</v>
      </c>
      <c r="I133" s="93"/>
      <c r="J133" s="92"/>
      <c r="K133" s="93"/>
      <c r="L133" s="93"/>
      <c r="M133" s="95"/>
      <c r="N133" s="95"/>
      <c r="O133" s="89"/>
      <c r="P133" s="14"/>
      <c r="Q133" s="11"/>
      <c r="R133" s="11"/>
      <c r="S133" s="11"/>
    </row>
    <row r="134" spans="1:19">
      <c r="A134" s="15"/>
      <c r="B134" s="101"/>
      <c r="C134" s="61">
        <v>1</v>
      </c>
      <c r="D134" s="97">
        <f>$D$76</f>
        <v>20000</v>
      </c>
      <c r="E134" s="107"/>
      <c r="F134" s="80"/>
      <c r="G134" s="62"/>
      <c r="H134" s="61" t="b">
        <f>OR(AND(ABS(F134-F135)&gt;0.25,ABS(F134-F136)&gt;0.25),AND(ABS(F134-F135)&gt;0.25,ABS(F134-F136)&gt;ABS(F135-F136)),AND(ABS(F134-F136)&gt;0.25,ABS(F134-F135)&gt;ABS(F136-F135)))</f>
        <v>0</v>
      </c>
      <c r="I134" s="92" t="e">
        <f>AVERAGE(F134:F136)</f>
        <v>#DIV/0!</v>
      </c>
      <c r="J134" s="109" t="e">
        <f t="shared" ref="J134" si="13">(I134-$E$67)/$E$65</f>
        <v>#DIV/0!</v>
      </c>
      <c r="K134" s="92" t="e">
        <f>10^J134</f>
        <v>#DIV/0!</v>
      </c>
      <c r="L134" s="92" t="e">
        <f>K134*(426/E131)</f>
        <v>#DIV/0!</v>
      </c>
      <c r="M134" s="86" t="e">
        <f>L134*D134</f>
        <v>#DIV/0!</v>
      </c>
      <c r="N134" s="86" t="e">
        <f>M134/1000</f>
        <v>#DIV/0!</v>
      </c>
      <c r="O134" s="88" t="e">
        <f>((E131*618)*(N134))*(10^-6)</f>
        <v>#DIV/0!</v>
      </c>
      <c r="P134" s="14"/>
      <c r="Q134" s="11"/>
      <c r="R134" s="11"/>
      <c r="S134" s="11"/>
    </row>
    <row r="135" spans="1:19">
      <c r="A135" s="15"/>
      <c r="B135" s="101"/>
      <c r="C135" s="61">
        <v>2</v>
      </c>
      <c r="D135" s="97"/>
      <c r="E135" s="107"/>
      <c r="F135" s="80"/>
      <c r="G135" s="62"/>
      <c r="H135" s="61" t="b">
        <f>OR(AND(ABS(F135-F134)&gt;0.25,ABS(F135-F136)&gt;0.25),AND(ABS(F135-F134)&gt;0.25,ABS(F135-F136)&gt;ABS(F134-F136)),AND(ABS(F135-F136)&gt;0.25,ABS(F135-F134)&gt;ABS(F136-F134)))</f>
        <v>0</v>
      </c>
      <c r="I135" s="92"/>
      <c r="J135" s="92"/>
      <c r="K135" s="92"/>
      <c r="L135" s="92"/>
      <c r="M135" s="86"/>
      <c r="N135" s="86"/>
      <c r="O135" s="89"/>
      <c r="P135" s="14"/>
      <c r="Q135" s="11"/>
      <c r="R135" s="11"/>
      <c r="S135" s="11"/>
    </row>
    <row r="136" spans="1:19">
      <c r="A136" s="15"/>
      <c r="B136" s="120"/>
      <c r="C136" s="67">
        <v>3</v>
      </c>
      <c r="D136" s="116"/>
      <c r="E136" s="121"/>
      <c r="F136" s="82"/>
      <c r="G136" s="62"/>
      <c r="H136" s="67" t="b">
        <f>OR(AND(ABS(F136-F134)&gt;0.25,ABS(F136-F135)&gt;0.25),AND(ABS(F136-F134)&gt;0.25,ABS(F136-F135)&gt;ABS(F134-F135)),AND(ABS(F136-F135)&gt;0.25,ABS(F136-F134)&gt;ABS(F135-F134)))</f>
        <v>0</v>
      </c>
      <c r="I136" s="117"/>
      <c r="J136" s="117"/>
      <c r="K136" s="117"/>
      <c r="L136" s="117"/>
      <c r="M136" s="118"/>
      <c r="N136" s="118"/>
      <c r="O136" s="119"/>
      <c r="P136" s="14"/>
      <c r="Q136" s="11"/>
      <c r="R136" s="11"/>
      <c r="S136" s="11"/>
    </row>
    <row r="137" spans="1:19">
      <c r="A137" s="15"/>
      <c r="B137" s="113">
        <v>8</v>
      </c>
      <c r="C137" s="68">
        <v>1</v>
      </c>
      <c r="D137" s="114">
        <f>$D$75</f>
        <v>2000</v>
      </c>
      <c r="E137" s="115"/>
      <c r="F137" s="83"/>
      <c r="G137" s="62"/>
      <c r="H137" s="68" t="b">
        <f>OR(AND(ABS(F137-F138)&gt;0.25,ABS(F137-F139)&gt;0.25),AND(ABS(F137-F138)&gt;0.25,ABS(F137-F139)&gt;ABS(F138-F139)),AND(ABS(F137-F139)&gt;0.25,ABS(F137-F138)&gt;ABS(F139-F138)))</f>
        <v>0</v>
      </c>
      <c r="I137" s="109" t="e">
        <f>AVERAGE(F137:F139)</f>
        <v>#DIV/0!</v>
      </c>
      <c r="J137" s="109" t="e">
        <f t="shared" ref="J137" si="14">(I137-$E$67)/$E$65</f>
        <v>#DIV/0!</v>
      </c>
      <c r="K137" s="109" t="e">
        <f>10^J137</f>
        <v>#DIV/0!</v>
      </c>
      <c r="L137" s="109" t="e">
        <f>K137*(426/E137)</f>
        <v>#DIV/0!</v>
      </c>
      <c r="M137" s="112" t="e">
        <f>L137*D137</f>
        <v>#DIV/0!</v>
      </c>
      <c r="N137" s="112" t="e">
        <f>M137/1000</f>
        <v>#DIV/0!</v>
      </c>
      <c r="O137" s="88" t="e">
        <f>((E137*618)*(N137))*(10^-6)</f>
        <v>#DIV/0!</v>
      </c>
      <c r="P137" s="14"/>
      <c r="Q137" s="11"/>
      <c r="R137" s="11"/>
      <c r="S137" s="11"/>
    </row>
    <row r="138" spans="1:19">
      <c r="A138" s="15"/>
      <c r="B138" s="101"/>
      <c r="C138" s="61">
        <v>2</v>
      </c>
      <c r="D138" s="104"/>
      <c r="E138" s="107"/>
      <c r="F138" s="80"/>
      <c r="G138" s="62"/>
      <c r="H138" s="61" t="b">
        <f>OR(AND(ABS(F138-F137)&gt;0.25,ABS(F138-F139)&gt;0.25),AND(ABS(F138-F137)&gt;0.25,ABS(F138-F139)&gt;ABS(F137-F139)),AND(ABS(F138-F139)&gt;0.25,ABS(F138-F137)&gt;ABS(F139-F137)))</f>
        <v>0</v>
      </c>
      <c r="I138" s="92"/>
      <c r="J138" s="92"/>
      <c r="K138" s="92"/>
      <c r="L138" s="92"/>
      <c r="M138" s="86"/>
      <c r="N138" s="86"/>
      <c r="O138" s="89"/>
      <c r="P138" s="14"/>
      <c r="Q138" s="11"/>
      <c r="R138" s="11"/>
      <c r="S138" s="11"/>
    </row>
    <row r="139" spans="1:19">
      <c r="A139" s="15"/>
      <c r="B139" s="101"/>
      <c r="C139" s="63">
        <v>3</v>
      </c>
      <c r="D139" s="105"/>
      <c r="E139" s="107"/>
      <c r="F139" s="80"/>
      <c r="G139" s="62"/>
      <c r="H139" s="63" t="b">
        <f>OR(AND(ABS(F139-F137)&gt;0.25,ABS(F139-F138)&gt;0.25),AND(ABS(F139-F137)&gt;0.25,ABS(F139-F138)&gt;ABS(F137-F138)),AND(ABS(F139-F138)&gt;0.25,ABS(F139-F137)&gt;ABS(F138-F137)))</f>
        <v>0</v>
      </c>
      <c r="I139" s="93"/>
      <c r="J139" s="92"/>
      <c r="K139" s="93"/>
      <c r="L139" s="93"/>
      <c r="M139" s="95"/>
      <c r="N139" s="95"/>
      <c r="O139" s="89"/>
      <c r="P139" s="14"/>
      <c r="Q139" s="11"/>
      <c r="R139" s="11"/>
      <c r="S139" s="11"/>
    </row>
    <row r="140" spans="1:19">
      <c r="A140" s="15"/>
      <c r="B140" s="101"/>
      <c r="C140" s="61">
        <v>1</v>
      </c>
      <c r="D140" s="97">
        <f>$D$76</f>
        <v>20000</v>
      </c>
      <c r="E140" s="107"/>
      <c r="F140" s="80"/>
      <c r="G140" s="62"/>
      <c r="H140" s="61" t="b">
        <f>OR(AND(ABS(F140-F141)&gt;0.25,ABS(F140-F142)&gt;0.25),AND(ABS(F140-F141)&gt;0.25,ABS(F140-F142)&gt;ABS(F141-F142)),AND(ABS(F140-F142)&gt;0.25,ABS(F140-F141)&gt;ABS(F142-F141)))</f>
        <v>0</v>
      </c>
      <c r="I140" s="92" t="e">
        <f>AVERAGE(F140:F142)</f>
        <v>#DIV/0!</v>
      </c>
      <c r="J140" s="109" t="e">
        <f t="shared" ref="J140" si="15">(I140-$E$67)/$E$65</f>
        <v>#DIV/0!</v>
      </c>
      <c r="K140" s="92" t="e">
        <f>10^J140</f>
        <v>#DIV/0!</v>
      </c>
      <c r="L140" s="92" t="e">
        <f>K140*(426/E137)</f>
        <v>#DIV/0!</v>
      </c>
      <c r="M140" s="86" t="e">
        <f>L140*D140</f>
        <v>#DIV/0!</v>
      </c>
      <c r="N140" s="86" t="e">
        <f>M140/1000</f>
        <v>#DIV/0!</v>
      </c>
      <c r="O140" s="88" t="e">
        <f>((E137*618)*(N140))*(10^-6)</f>
        <v>#DIV/0!</v>
      </c>
      <c r="P140" s="14"/>
      <c r="Q140" s="11"/>
      <c r="R140" s="11"/>
      <c r="S140" s="11"/>
    </row>
    <row r="141" spans="1:19">
      <c r="A141" s="15"/>
      <c r="B141" s="101"/>
      <c r="C141" s="61">
        <v>2</v>
      </c>
      <c r="D141" s="97"/>
      <c r="E141" s="107"/>
      <c r="F141" s="80"/>
      <c r="G141" s="62"/>
      <c r="H141" s="61" t="b">
        <f>OR(AND(ABS(F141-F140)&gt;0.25,ABS(F141-F142)&gt;0.25),AND(ABS(F141-F140)&gt;0.25,ABS(F141-F142)&gt;ABS(F140-F142)),AND(ABS(F141-F142)&gt;0.25,ABS(F141-F140)&gt;ABS(F142-F140)))</f>
        <v>0</v>
      </c>
      <c r="I141" s="92"/>
      <c r="J141" s="92"/>
      <c r="K141" s="92"/>
      <c r="L141" s="92"/>
      <c r="M141" s="86"/>
      <c r="N141" s="86"/>
      <c r="O141" s="89"/>
      <c r="P141" s="14"/>
      <c r="Q141" s="11"/>
      <c r="R141" s="11"/>
      <c r="S141" s="11"/>
    </row>
    <row r="142" spans="1:19" ht="13.5" thickBot="1">
      <c r="A142" s="15"/>
      <c r="B142" s="102"/>
      <c r="C142" s="64">
        <v>3</v>
      </c>
      <c r="D142" s="98"/>
      <c r="E142" s="108"/>
      <c r="F142" s="81"/>
      <c r="G142" s="65"/>
      <c r="H142" s="64" t="b">
        <f>OR(AND(ABS(F142-F140)&gt;0.25,ABS(F142-F141)&gt;0.25),AND(ABS(F142-F140)&gt;0.25,ABS(F142-F141)&gt;ABS(F140-F141)),AND(ABS(F142-F141)&gt;0.25,ABS(F142-F140)&gt;ABS(F141-F140)))</f>
        <v>0</v>
      </c>
      <c r="I142" s="99"/>
      <c r="J142" s="99"/>
      <c r="K142" s="99"/>
      <c r="L142" s="99"/>
      <c r="M142" s="87"/>
      <c r="N142" s="87"/>
      <c r="O142" s="111"/>
      <c r="P142" s="14"/>
      <c r="Q142" s="11"/>
      <c r="R142" s="11"/>
      <c r="S142" s="11"/>
    </row>
    <row r="143" spans="1:19">
      <c r="A143" s="15"/>
      <c r="B143" s="100">
        <v>9</v>
      </c>
      <c r="C143" s="59">
        <v>1</v>
      </c>
      <c r="D143" s="103">
        <f>$D$75</f>
        <v>2000</v>
      </c>
      <c r="E143" s="106"/>
      <c r="F143" s="79"/>
      <c r="G143" s="60"/>
      <c r="H143" s="59" t="b">
        <f>OR(AND(ABS(F143-F144)&gt;0.25,ABS(F143-F145)&gt;0.25),AND(ABS(F143-F144)&gt;0.25,ABS(F143-F145)&gt;ABS(F144-F145)),AND(ABS(F143-F145)&gt;0.25,ABS(F143-F144)&gt;ABS(F145-F144)))</f>
        <v>0</v>
      </c>
      <c r="I143" s="91" t="e">
        <f>AVERAGE(F143:F145)</f>
        <v>#DIV/0!</v>
      </c>
      <c r="J143" s="91" t="e">
        <f t="shared" ref="J143" si="16">(I143-$E$67)/$E$65</f>
        <v>#DIV/0!</v>
      </c>
      <c r="K143" s="91" t="e">
        <f>10^J143</f>
        <v>#DIV/0!</v>
      </c>
      <c r="L143" s="91" t="e">
        <f>K143*(426/E143)</f>
        <v>#DIV/0!</v>
      </c>
      <c r="M143" s="94" t="e">
        <f>L143*D143</f>
        <v>#DIV/0!</v>
      </c>
      <c r="N143" s="94" t="e">
        <f>M143/1000</f>
        <v>#DIV/0!</v>
      </c>
      <c r="O143" s="96" t="e">
        <f>((E143*618)*(N143))*(10^-6)</f>
        <v>#DIV/0!</v>
      </c>
      <c r="P143" s="14"/>
      <c r="Q143" s="11"/>
      <c r="R143" s="11"/>
      <c r="S143" s="11"/>
    </row>
    <row r="144" spans="1:19">
      <c r="A144" s="15"/>
      <c r="B144" s="101"/>
      <c r="C144" s="61">
        <v>2</v>
      </c>
      <c r="D144" s="104"/>
      <c r="E144" s="107"/>
      <c r="F144" s="80"/>
      <c r="G144" s="62"/>
      <c r="H144" s="61" t="b">
        <f>OR(AND(ABS(F144-F143)&gt;0.25,ABS(F144-F145)&gt;0.25),AND(ABS(F144-F143)&gt;0.25,ABS(F144-F145)&gt;ABS(F143-F145)),AND(ABS(F144-F145)&gt;0.25,ABS(F144-F143)&gt;ABS(F145-F143)))</f>
        <v>0</v>
      </c>
      <c r="I144" s="92"/>
      <c r="J144" s="92"/>
      <c r="K144" s="92"/>
      <c r="L144" s="92"/>
      <c r="M144" s="86"/>
      <c r="N144" s="86"/>
      <c r="O144" s="89"/>
      <c r="P144" s="14"/>
      <c r="Q144" s="11"/>
      <c r="R144" s="11"/>
      <c r="S144" s="11"/>
    </row>
    <row r="145" spans="1:19">
      <c r="A145" s="15"/>
      <c r="B145" s="101"/>
      <c r="C145" s="63">
        <v>3</v>
      </c>
      <c r="D145" s="105"/>
      <c r="E145" s="107"/>
      <c r="F145" s="80"/>
      <c r="G145" s="62"/>
      <c r="H145" s="63" t="b">
        <f>OR(AND(ABS(F145-F143)&gt;0.25,ABS(F145-F144)&gt;0.25),AND(ABS(F145-F143)&gt;0.25,ABS(F145-F144)&gt;ABS(F143-F144)),AND(ABS(F145-F144)&gt;0.25,ABS(F145-F143)&gt;ABS(F144-F143)))</f>
        <v>0</v>
      </c>
      <c r="I145" s="93"/>
      <c r="J145" s="92"/>
      <c r="K145" s="93"/>
      <c r="L145" s="93"/>
      <c r="M145" s="95"/>
      <c r="N145" s="95"/>
      <c r="O145" s="89"/>
      <c r="P145" s="14"/>
      <c r="Q145" s="11"/>
      <c r="R145" s="11"/>
      <c r="S145" s="11"/>
    </row>
    <row r="146" spans="1:19">
      <c r="A146" s="15"/>
      <c r="B146" s="101"/>
      <c r="C146" s="61">
        <v>1</v>
      </c>
      <c r="D146" s="97">
        <f>$D$76</f>
        <v>20000</v>
      </c>
      <c r="E146" s="107"/>
      <c r="F146" s="80"/>
      <c r="G146" s="62"/>
      <c r="H146" s="61" t="b">
        <f>OR(AND(ABS(F146-F147)&gt;0.25,ABS(F146-F148)&gt;0.25),AND(ABS(F146-F147)&gt;0.25,ABS(F146-F148)&gt;ABS(F147-F148)),AND(ABS(F146-F148)&gt;0.25,ABS(F146-F147)&gt;ABS(F148-F147)))</f>
        <v>0</v>
      </c>
      <c r="I146" s="92" t="e">
        <f>AVERAGE(F146:F148)</f>
        <v>#DIV/0!</v>
      </c>
      <c r="J146" s="109" t="e">
        <f t="shared" ref="J146" si="17">(I146-$E$67)/$E$65</f>
        <v>#DIV/0!</v>
      </c>
      <c r="K146" s="92" t="e">
        <f>10^J146</f>
        <v>#DIV/0!</v>
      </c>
      <c r="L146" s="92" t="e">
        <f>K146*(426/E143)</f>
        <v>#DIV/0!</v>
      </c>
      <c r="M146" s="86" t="e">
        <f>L146*D146</f>
        <v>#DIV/0!</v>
      </c>
      <c r="N146" s="86" t="e">
        <f>M146/1000</f>
        <v>#DIV/0!</v>
      </c>
      <c r="O146" s="88" t="e">
        <f>((E143*618)*(N146))*(10^-6)</f>
        <v>#DIV/0!</v>
      </c>
      <c r="P146" s="14"/>
      <c r="Q146" s="11"/>
      <c r="R146" s="11"/>
      <c r="S146" s="11"/>
    </row>
    <row r="147" spans="1:19">
      <c r="A147" s="15"/>
      <c r="B147" s="101"/>
      <c r="C147" s="61">
        <v>2</v>
      </c>
      <c r="D147" s="97"/>
      <c r="E147" s="107"/>
      <c r="F147" s="80"/>
      <c r="G147" s="62"/>
      <c r="H147" s="61" t="b">
        <f>OR(AND(ABS(F147-F146)&gt;0.25,ABS(F147-F148)&gt;0.25),AND(ABS(F147-F146)&gt;0.25,ABS(F147-F148)&gt;ABS(F146-F148)),AND(ABS(F147-F148)&gt;0.25,ABS(F147-F146)&gt;ABS(F148-F146)))</f>
        <v>0</v>
      </c>
      <c r="I147" s="92"/>
      <c r="J147" s="92"/>
      <c r="K147" s="92"/>
      <c r="L147" s="92"/>
      <c r="M147" s="86"/>
      <c r="N147" s="86"/>
      <c r="O147" s="89"/>
      <c r="P147" s="14"/>
      <c r="Q147" s="11"/>
      <c r="R147" s="11"/>
      <c r="S147" s="11"/>
    </row>
    <row r="148" spans="1:19" ht="13.5" thickBot="1">
      <c r="A148" s="15"/>
      <c r="B148" s="102"/>
      <c r="C148" s="64">
        <v>3</v>
      </c>
      <c r="D148" s="98"/>
      <c r="E148" s="108"/>
      <c r="F148" s="81"/>
      <c r="G148" s="65"/>
      <c r="H148" s="64" t="b">
        <f>OR(AND(ABS(F148-F146)&gt;0.25,ABS(F148-F147)&gt;0.25),AND(ABS(F148-F146)&gt;0.25,ABS(F148-F147)&gt;ABS(F146-F147)),AND(ABS(F148-F147)&gt;0.25,ABS(F148-F146)&gt;ABS(F147-F146)))</f>
        <v>0</v>
      </c>
      <c r="I148" s="99"/>
      <c r="J148" s="99"/>
      <c r="K148" s="99"/>
      <c r="L148" s="99"/>
      <c r="M148" s="87"/>
      <c r="N148" s="87"/>
      <c r="O148" s="111"/>
      <c r="P148" s="14"/>
      <c r="Q148" s="11"/>
      <c r="R148" s="11"/>
      <c r="S148" s="11"/>
    </row>
    <row r="149" spans="1:19">
      <c r="A149" s="15"/>
      <c r="B149" s="100">
        <v>10</v>
      </c>
      <c r="C149" s="59">
        <v>1</v>
      </c>
      <c r="D149" s="103">
        <f>$D$75</f>
        <v>2000</v>
      </c>
      <c r="E149" s="106"/>
      <c r="F149" s="79"/>
      <c r="G149" s="60"/>
      <c r="H149" s="59" t="b">
        <f>OR(AND(ABS(F149-F150)&gt;0.25,ABS(F149-F151)&gt;0.25),AND(ABS(F149-F150)&gt;0.25,ABS(F149-F151)&gt;ABS(F150-F151)),AND(ABS(F149-F151)&gt;0.25,ABS(F149-F150)&gt;ABS(F151-F150)))</f>
        <v>0</v>
      </c>
      <c r="I149" s="91" t="e">
        <f>AVERAGE(F149:F151)</f>
        <v>#DIV/0!</v>
      </c>
      <c r="J149" s="91" t="e">
        <f t="shared" ref="J149" si="18">(I149-$E$67)/$E$65</f>
        <v>#DIV/0!</v>
      </c>
      <c r="K149" s="91" t="e">
        <f>10^J149</f>
        <v>#DIV/0!</v>
      </c>
      <c r="L149" s="91" t="e">
        <f>K149*(426/E149)</f>
        <v>#DIV/0!</v>
      </c>
      <c r="M149" s="94" t="e">
        <f>L149*D149</f>
        <v>#DIV/0!</v>
      </c>
      <c r="N149" s="94" t="e">
        <f>M149/1000</f>
        <v>#DIV/0!</v>
      </c>
      <c r="O149" s="96" t="e">
        <f>((E149*618)*(N149))*(10^-6)</f>
        <v>#DIV/0!</v>
      </c>
      <c r="P149" s="14"/>
      <c r="Q149" s="11"/>
      <c r="R149" s="11"/>
      <c r="S149" s="11"/>
    </row>
    <row r="150" spans="1:19">
      <c r="A150" s="15"/>
      <c r="B150" s="101"/>
      <c r="C150" s="61">
        <v>2</v>
      </c>
      <c r="D150" s="104"/>
      <c r="E150" s="107"/>
      <c r="F150" s="80"/>
      <c r="G150" s="62"/>
      <c r="H150" s="61" t="b">
        <f>OR(AND(ABS(F150-F149)&gt;0.25,ABS(F150-F151)&gt;0.25),AND(ABS(F150-F149)&gt;0.25,ABS(F150-F151)&gt;ABS(F149-F151)),AND(ABS(F150-F151)&gt;0.25,ABS(F150-F149)&gt;ABS(F151-F149)))</f>
        <v>0</v>
      </c>
      <c r="I150" s="92"/>
      <c r="J150" s="92"/>
      <c r="K150" s="92"/>
      <c r="L150" s="92"/>
      <c r="M150" s="86"/>
      <c r="N150" s="86"/>
      <c r="O150" s="89"/>
      <c r="P150" s="14"/>
      <c r="Q150" s="11"/>
      <c r="R150" s="11"/>
      <c r="S150" s="11"/>
    </row>
    <row r="151" spans="1:19">
      <c r="A151" s="15"/>
      <c r="B151" s="101"/>
      <c r="C151" s="63">
        <v>3</v>
      </c>
      <c r="D151" s="105"/>
      <c r="E151" s="107"/>
      <c r="F151" s="80"/>
      <c r="G151" s="62"/>
      <c r="H151" s="63" t="b">
        <f>OR(AND(ABS(F151-F149)&gt;0.25,ABS(F151-F150)&gt;0.25),AND(ABS(F151-F149)&gt;0.25,ABS(F151-F150)&gt;ABS(F149-F150)),AND(ABS(F151-F150)&gt;0.25,ABS(F151-F149)&gt;ABS(F150-F149)))</f>
        <v>0</v>
      </c>
      <c r="I151" s="92"/>
      <c r="J151" s="92"/>
      <c r="K151" s="92"/>
      <c r="L151" s="92"/>
      <c r="M151" s="86"/>
      <c r="N151" s="86"/>
      <c r="O151" s="89"/>
      <c r="P151" s="14"/>
      <c r="Q151" s="11"/>
      <c r="R151" s="11"/>
      <c r="S151" s="11"/>
    </row>
    <row r="152" spans="1:19">
      <c r="A152" s="15"/>
      <c r="B152" s="101"/>
      <c r="C152" s="61">
        <v>1</v>
      </c>
      <c r="D152" s="97">
        <f>$D$76</f>
        <v>20000</v>
      </c>
      <c r="E152" s="107"/>
      <c r="F152" s="80"/>
      <c r="G152" s="62"/>
      <c r="H152" s="61" t="b">
        <f>OR(AND(ABS(F152-F153)&gt;0.25,ABS(F152-F154)&gt;0.25),AND(ABS(F152-F153)&gt;0.25,ABS(F152-F154)&gt;ABS(F153-F154)),AND(ABS(F152-F154)&gt;0.25,ABS(F152-F153)&gt;ABS(F154-F153)))</f>
        <v>0</v>
      </c>
      <c r="I152" s="109" t="e">
        <f>AVERAGE(F152:F154)</f>
        <v>#DIV/0!</v>
      </c>
      <c r="J152" s="109" t="e">
        <f t="shared" ref="J152" si="19">(I152-$E$67)/$E$65</f>
        <v>#DIV/0!</v>
      </c>
      <c r="K152" s="109" t="e">
        <f>10^J152</f>
        <v>#DIV/0!</v>
      </c>
      <c r="L152" s="109" t="e">
        <f>K152*(426/E149)</f>
        <v>#DIV/0!</v>
      </c>
      <c r="M152" s="112" t="e">
        <f>L152*D152</f>
        <v>#DIV/0!</v>
      </c>
      <c r="N152" s="112" t="e">
        <f>M152/1000</f>
        <v>#DIV/0!</v>
      </c>
      <c r="O152" s="88" t="e">
        <f>((E149*618)*(N152))*(10^-6)</f>
        <v>#DIV/0!</v>
      </c>
      <c r="P152" s="14"/>
      <c r="Q152" s="11"/>
      <c r="R152" s="11"/>
      <c r="S152" s="11"/>
    </row>
    <row r="153" spans="1:19">
      <c r="A153" s="15"/>
      <c r="B153" s="101"/>
      <c r="C153" s="61">
        <v>2</v>
      </c>
      <c r="D153" s="97"/>
      <c r="E153" s="107"/>
      <c r="F153" s="80"/>
      <c r="G153" s="62"/>
      <c r="H153" s="61" t="b">
        <f>OR(AND(ABS(F153-F152)&gt;0.25,ABS(F153-F154)&gt;0.25),AND(ABS(F153-F152)&gt;0.25,ABS(F153-F154)&gt;ABS(F152-F154)),AND(ABS(F153-F154)&gt;0.25,ABS(F153-F152)&gt;ABS(F154-F152)))</f>
        <v>0</v>
      </c>
      <c r="I153" s="92"/>
      <c r="J153" s="92"/>
      <c r="K153" s="92"/>
      <c r="L153" s="92"/>
      <c r="M153" s="86"/>
      <c r="N153" s="86"/>
      <c r="O153" s="89"/>
      <c r="P153" s="14"/>
      <c r="Q153" s="11"/>
      <c r="R153" s="11"/>
      <c r="S153" s="11"/>
    </row>
    <row r="154" spans="1:19" ht="13.5" thickBot="1">
      <c r="A154" s="15"/>
      <c r="B154" s="102"/>
      <c r="C154" s="64">
        <v>3</v>
      </c>
      <c r="D154" s="98"/>
      <c r="E154" s="108"/>
      <c r="F154" s="81"/>
      <c r="G154" s="65"/>
      <c r="H154" s="64" t="b">
        <f>OR(AND(ABS(F154-F152)&gt;0.25,ABS(F154-F153)&gt;0.25),AND(ABS(F154-F152)&gt;0.25,ABS(F154-F153)&gt;ABS(F152-F153)),AND(ABS(F154-F153)&gt;0.25,ABS(F154-F152)&gt;ABS(F153-F152)))</f>
        <v>0</v>
      </c>
      <c r="I154" s="99"/>
      <c r="J154" s="99"/>
      <c r="K154" s="99"/>
      <c r="L154" s="99"/>
      <c r="M154" s="87"/>
      <c r="N154" s="87"/>
      <c r="O154" s="111"/>
      <c r="P154" s="14"/>
      <c r="Q154" s="11"/>
      <c r="R154" s="11"/>
      <c r="S154" s="11"/>
    </row>
    <row r="155" spans="1:19">
      <c r="A155" s="15"/>
      <c r="B155" s="100">
        <v>11</v>
      </c>
      <c r="C155" s="59">
        <v>1</v>
      </c>
      <c r="D155" s="103">
        <f>$D$75</f>
        <v>2000</v>
      </c>
      <c r="E155" s="106"/>
      <c r="F155" s="79"/>
      <c r="G155" s="60"/>
      <c r="H155" s="59" t="b">
        <f>OR(AND(ABS(F155-F156)&gt;0.25,ABS(F155-F157)&gt;0.25),AND(ABS(F155-F156)&gt;0.25,ABS(F155-F157)&gt;ABS(F156-F157)),AND(ABS(F155-F157)&gt;0.25,ABS(F155-F156)&gt;ABS(F157-F156)))</f>
        <v>0</v>
      </c>
      <c r="I155" s="91" t="e">
        <f>AVERAGE(F155:F157)</f>
        <v>#DIV/0!</v>
      </c>
      <c r="J155" s="91" t="e">
        <f t="shared" ref="J155" si="20">(I155-$E$67)/$E$65</f>
        <v>#DIV/0!</v>
      </c>
      <c r="K155" s="91" t="e">
        <f>10^J155</f>
        <v>#DIV/0!</v>
      </c>
      <c r="L155" s="91" t="e">
        <f>K155*(426/E155)</f>
        <v>#DIV/0!</v>
      </c>
      <c r="M155" s="94" t="e">
        <f>L155*D155</f>
        <v>#DIV/0!</v>
      </c>
      <c r="N155" s="94" t="e">
        <f>M155/1000</f>
        <v>#DIV/0!</v>
      </c>
      <c r="O155" s="96" t="e">
        <f>((E155*618)*(N155))*(10^-6)</f>
        <v>#DIV/0!</v>
      </c>
      <c r="P155" s="14"/>
      <c r="Q155" s="11"/>
      <c r="R155" s="11"/>
      <c r="S155" s="11"/>
    </row>
    <row r="156" spans="1:19">
      <c r="A156" s="15"/>
      <c r="B156" s="101"/>
      <c r="C156" s="61">
        <v>2</v>
      </c>
      <c r="D156" s="104"/>
      <c r="E156" s="107"/>
      <c r="F156" s="80"/>
      <c r="G156" s="62"/>
      <c r="H156" s="61" t="b">
        <f>OR(AND(ABS(F156-F155)&gt;0.25,ABS(F156-F157)&gt;0.25),AND(ABS(F156-F155)&gt;0.25,ABS(F156-F157)&gt;ABS(F155-F157)),AND(ABS(F156-F157)&gt;0.25,ABS(F156-F155)&gt;ABS(F157-F155)))</f>
        <v>0</v>
      </c>
      <c r="I156" s="92"/>
      <c r="J156" s="92"/>
      <c r="K156" s="92"/>
      <c r="L156" s="92"/>
      <c r="M156" s="86"/>
      <c r="N156" s="86"/>
      <c r="O156" s="89"/>
      <c r="P156" s="14"/>
      <c r="Q156" s="11"/>
      <c r="R156" s="11"/>
      <c r="S156" s="11"/>
    </row>
    <row r="157" spans="1:19">
      <c r="A157" s="15"/>
      <c r="B157" s="101"/>
      <c r="C157" s="63">
        <v>3</v>
      </c>
      <c r="D157" s="105"/>
      <c r="E157" s="107"/>
      <c r="F157" s="80"/>
      <c r="G157" s="62"/>
      <c r="H157" s="63" t="b">
        <f>OR(AND(ABS(F157-F155)&gt;0.25,ABS(F157-F156)&gt;0.25),AND(ABS(F157-F155)&gt;0.25,ABS(F157-F156)&gt;ABS(F155-F156)),AND(ABS(F157-F156)&gt;0.25,ABS(F157-F155)&gt;ABS(F156-F155)))</f>
        <v>0</v>
      </c>
      <c r="I157" s="93"/>
      <c r="J157" s="92"/>
      <c r="K157" s="93"/>
      <c r="L157" s="93"/>
      <c r="M157" s="95"/>
      <c r="N157" s="95"/>
      <c r="O157" s="89"/>
      <c r="P157" s="14"/>
      <c r="Q157" s="11"/>
      <c r="R157" s="11"/>
      <c r="S157" s="11"/>
    </row>
    <row r="158" spans="1:19">
      <c r="A158" s="15"/>
      <c r="B158" s="101"/>
      <c r="C158" s="61">
        <v>1</v>
      </c>
      <c r="D158" s="97">
        <f>$D$76</f>
        <v>20000</v>
      </c>
      <c r="E158" s="107"/>
      <c r="F158" s="80"/>
      <c r="G158" s="62"/>
      <c r="H158" s="61" t="b">
        <f>OR(AND(ABS(F158-F159)&gt;0.25,ABS(F158-F160)&gt;0.25),AND(ABS(F158-F159)&gt;0.25,ABS(F158-F160)&gt;ABS(F159-F160)),AND(ABS(F158-F160)&gt;0.25,ABS(F158-F159)&gt;ABS(F160-F159)))</f>
        <v>0</v>
      </c>
      <c r="I158" s="92" t="e">
        <f>AVERAGE(F158:F160)</f>
        <v>#DIV/0!</v>
      </c>
      <c r="J158" s="109" t="e">
        <f t="shared" ref="J158" si="21">(I158-$E$67)/$E$65</f>
        <v>#DIV/0!</v>
      </c>
      <c r="K158" s="92" t="e">
        <f>10^J158</f>
        <v>#DIV/0!</v>
      </c>
      <c r="L158" s="92" t="e">
        <f>K158*(426/E155)</f>
        <v>#DIV/0!</v>
      </c>
      <c r="M158" s="86" t="e">
        <f>L158*D158</f>
        <v>#DIV/0!</v>
      </c>
      <c r="N158" s="86" t="e">
        <f>M158/1000</f>
        <v>#DIV/0!</v>
      </c>
      <c r="O158" s="88" t="e">
        <f>((E155*618)*(N158))*(10^-6)</f>
        <v>#DIV/0!</v>
      </c>
      <c r="P158" s="14"/>
      <c r="Q158" s="11"/>
      <c r="R158" s="11"/>
      <c r="S158" s="11"/>
    </row>
    <row r="159" spans="1:19">
      <c r="A159" s="15"/>
      <c r="B159" s="101"/>
      <c r="C159" s="61">
        <v>2</v>
      </c>
      <c r="D159" s="97"/>
      <c r="E159" s="107"/>
      <c r="F159" s="80"/>
      <c r="G159" s="62"/>
      <c r="H159" s="61" t="b">
        <f>OR(AND(ABS(F159-F158)&gt;0.25,ABS(F159-F160)&gt;0.25),AND(ABS(F159-F158)&gt;0.25,ABS(F159-F160)&gt;ABS(F158-F160)),AND(ABS(F159-F160)&gt;0.25,ABS(F159-F158)&gt;ABS(F160-F158)))</f>
        <v>0</v>
      </c>
      <c r="I159" s="92"/>
      <c r="J159" s="92"/>
      <c r="K159" s="92"/>
      <c r="L159" s="92"/>
      <c r="M159" s="86"/>
      <c r="N159" s="86"/>
      <c r="O159" s="89"/>
      <c r="P159" s="14"/>
      <c r="Q159" s="11"/>
      <c r="R159" s="11"/>
      <c r="S159" s="11"/>
    </row>
    <row r="160" spans="1:19" ht="13.5" thickBot="1">
      <c r="A160" s="15"/>
      <c r="B160" s="102"/>
      <c r="C160" s="64">
        <v>3</v>
      </c>
      <c r="D160" s="98"/>
      <c r="E160" s="108"/>
      <c r="F160" s="81"/>
      <c r="G160" s="65"/>
      <c r="H160" s="64" t="b">
        <f>OR(AND(ABS(F160-F158)&gt;0.25,ABS(F160-F159)&gt;0.25),AND(ABS(F160-F158)&gt;0.25,ABS(F160-F159)&gt;ABS(F158-F159)),AND(ABS(F160-F159)&gt;0.25,ABS(F160-F158)&gt;ABS(F159-F158)))</f>
        <v>0</v>
      </c>
      <c r="I160" s="99"/>
      <c r="J160" s="99"/>
      <c r="K160" s="99"/>
      <c r="L160" s="99"/>
      <c r="M160" s="87"/>
      <c r="N160" s="87"/>
      <c r="O160" s="111"/>
      <c r="P160" s="14"/>
      <c r="Q160" s="11"/>
      <c r="R160" s="11"/>
      <c r="S160" s="11"/>
    </row>
    <row r="161" spans="1:19">
      <c r="A161" s="15"/>
      <c r="B161" s="100">
        <v>12</v>
      </c>
      <c r="C161" s="59">
        <v>1</v>
      </c>
      <c r="D161" s="103">
        <f>$D$75</f>
        <v>2000</v>
      </c>
      <c r="E161" s="106"/>
      <c r="F161" s="79"/>
      <c r="G161" s="60"/>
      <c r="H161" s="59" t="b">
        <f>OR(AND(ABS(F161-F162)&gt;0.25,ABS(F161-F163)&gt;0.25),AND(ABS(F161-F162)&gt;0.25,ABS(F161-F163)&gt;ABS(F162-F163)),AND(ABS(F161-F163)&gt;0.25,ABS(F161-F162)&gt;ABS(F163-F162)))</f>
        <v>0</v>
      </c>
      <c r="I161" s="91" t="e">
        <f>AVERAGE(F161:F163)</f>
        <v>#DIV/0!</v>
      </c>
      <c r="J161" s="91" t="e">
        <f t="shared" ref="J161" si="22">(I161-$E$67)/$E$65</f>
        <v>#DIV/0!</v>
      </c>
      <c r="K161" s="91" t="e">
        <f>10^J161</f>
        <v>#DIV/0!</v>
      </c>
      <c r="L161" s="91" t="e">
        <f>K161*(426/E161)</f>
        <v>#DIV/0!</v>
      </c>
      <c r="M161" s="94" t="e">
        <f>L161*D161</f>
        <v>#DIV/0!</v>
      </c>
      <c r="N161" s="94" t="e">
        <f>M161/1000</f>
        <v>#DIV/0!</v>
      </c>
      <c r="O161" s="96" t="e">
        <f>((E161*618)*(N161))*(10^-6)</f>
        <v>#DIV/0!</v>
      </c>
      <c r="P161" s="14"/>
      <c r="Q161" s="11"/>
      <c r="R161" s="11"/>
      <c r="S161" s="11"/>
    </row>
    <row r="162" spans="1:19">
      <c r="A162" s="15"/>
      <c r="B162" s="101"/>
      <c r="C162" s="61">
        <v>2</v>
      </c>
      <c r="D162" s="104"/>
      <c r="E162" s="107"/>
      <c r="F162" s="80"/>
      <c r="G162" s="62"/>
      <c r="H162" s="61" t="b">
        <f>OR(AND(ABS(F162-F161)&gt;0.25,ABS(F162-F163)&gt;0.25),AND(ABS(F162-F161)&gt;0.25,ABS(F162-F163)&gt;ABS(F161-F163)),AND(ABS(F162-F163)&gt;0.25,ABS(F162-F161)&gt;ABS(F163-F161)))</f>
        <v>0</v>
      </c>
      <c r="I162" s="92"/>
      <c r="J162" s="92"/>
      <c r="K162" s="92"/>
      <c r="L162" s="92"/>
      <c r="M162" s="86"/>
      <c r="N162" s="86"/>
      <c r="O162" s="89"/>
      <c r="P162" s="14"/>
      <c r="Q162" s="11"/>
      <c r="R162" s="11"/>
      <c r="S162" s="11"/>
    </row>
    <row r="163" spans="1:19">
      <c r="A163" s="15"/>
      <c r="B163" s="101"/>
      <c r="C163" s="63">
        <v>3</v>
      </c>
      <c r="D163" s="105"/>
      <c r="E163" s="107"/>
      <c r="F163" s="80"/>
      <c r="G163" s="62"/>
      <c r="H163" s="63" t="b">
        <f>OR(AND(ABS(F163-F161)&gt;0.25,ABS(F163-F162)&gt;0.25),AND(ABS(F163-F161)&gt;0.25,ABS(F163-F162)&gt;ABS(F161-F162)),AND(ABS(F163-F162)&gt;0.25,ABS(F163-F161)&gt;ABS(F162-F161)))</f>
        <v>0</v>
      </c>
      <c r="I163" s="93"/>
      <c r="J163" s="92"/>
      <c r="K163" s="93"/>
      <c r="L163" s="93"/>
      <c r="M163" s="95"/>
      <c r="N163" s="95"/>
      <c r="O163" s="89"/>
      <c r="P163" s="14"/>
      <c r="Q163" s="11"/>
      <c r="R163" s="11"/>
      <c r="S163" s="11"/>
    </row>
    <row r="164" spans="1:19">
      <c r="A164" s="15"/>
      <c r="B164" s="101"/>
      <c r="C164" s="61">
        <v>1</v>
      </c>
      <c r="D164" s="97">
        <f>$D$76</f>
        <v>20000</v>
      </c>
      <c r="E164" s="107"/>
      <c r="F164" s="80"/>
      <c r="G164" s="62"/>
      <c r="H164" s="61" t="b">
        <f>OR(AND(ABS(F164-F165)&gt;0.25,ABS(F164-F166)&gt;0.25),AND(ABS(F164-F165)&gt;0.25,ABS(F164-F166)&gt;ABS(F165-F166)),AND(ABS(F164-F166)&gt;0.25,ABS(F164-F165)&gt;ABS(F166-F165)))</f>
        <v>0</v>
      </c>
      <c r="I164" s="92" t="e">
        <f>AVERAGE(F164:F166)</f>
        <v>#DIV/0!</v>
      </c>
      <c r="J164" s="109" t="e">
        <f t="shared" ref="J164" si="23">(I164-$E$67)/$E$65</f>
        <v>#DIV/0!</v>
      </c>
      <c r="K164" s="92" t="e">
        <f>10^J164</f>
        <v>#DIV/0!</v>
      </c>
      <c r="L164" s="92" t="e">
        <f>K164*(426/E161)</f>
        <v>#DIV/0!</v>
      </c>
      <c r="M164" s="86" t="e">
        <f>L164*D164</f>
        <v>#DIV/0!</v>
      </c>
      <c r="N164" s="86" t="e">
        <f>M164/1000</f>
        <v>#DIV/0!</v>
      </c>
      <c r="O164" s="88" t="e">
        <f>((E161*618)*(N164))*(10^-6)</f>
        <v>#DIV/0!</v>
      </c>
      <c r="P164" s="14"/>
      <c r="Q164" s="11"/>
      <c r="R164" s="11"/>
      <c r="S164" s="11"/>
    </row>
    <row r="165" spans="1:19">
      <c r="A165" s="15"/>
      <c r="B165" s="101"/>
      <c r="C165" s="61">
        <v>2</v>
      </c>
      <c r="D165" s="97"/>
      <c r="E165" s="107"/>
      <c r="F165" s="80"/>
      <c r="G165" s="62"/>
      <c r="H165" s="61" t="b">
        <f>OR(AND(ABS(F165-F164)&gt;0.25,ABS(F165-F166)&gt;0.25),AND(ABS(F165-F164)&gt;0.25,ABS(F165-F166)&gt;ABS(F164-F166)),AND(ABS(F165-F166)&gt;0.25,ABS(F165-F164)&gt;ABS(F166-F164)))</f>
        <v>0</v>
      </c>
      <c r="I165" s="92"/>
      <c r="J165" s="92"/>
      <c r="K165" s="92"/>
      <c r="L165" s="92"/>
      <c r="M165" s="86"/>
      <c r="N165" s="86"/>
      <c r="O165" s="89"/>
      <c r="P165" s="14"/>
      <c r="Q165" s="11"/>
      <c r="R165" s="11"/>
      <c r="S165" s="11"/>
    </row>
    <row r="166" spans="1:19" ht="13.5" thickBot="1">
      <c r="A166" s="15"/>
      <c r="B166" s="102"/>
      <c r="C166" s="64">
        <v>3</v>
      </c>
      <c r="D166" s="98"/>
      <c r="E166" s="108"/>
      <c r="F166" s="81"/>
      <c r="G166" s="65"/>
      <c r="H166" s="64" t="b">
        <f>OR(AND(ABS(F166-F164)&gt;0.25,ABS(F166-F165)&gt;0.25),AND(ABS(F166-F164)&gt;0.25,ABS(F166-F165)&gt;ABS(F164-F165)),AND(ABS(F166-F165)&gt;0.25,ABS(F166-F164)&gt;ABS(F165-F164)))</f>
        <v>0</v>
      </c>
      <c r="I166" s="99"/>
      <c r="J166" s="99"/>
      <c r="K166" s="99"/>
      <c r="L166" s="99"/>
      <c r="M166" s="87"/>
      <c r="N166" s="87"/>
      <c r="O166" s="111"/>
      <c r="P166" s="14"/>
      <c r="Q166" s="11"/>
      <c r="R166" s="11"/>
      <c r="S166" s="11"/>
    </row>
    <row r="167" spans="1:19">
      <c r="A167" s="15"/>
      <c r="B167" s="100">
        <v>13</v>
      </c>
      <c r="C167" s="59">
        <v>1</v>
      </c>
      <c r="D167" s="103">
        <f>$D$75</f>
        <v>2000</v>
      </c>
      <c r="E167" s="106"/>
      <c r="F167" s="79"/>
      <c r="G167" s="60"/>
      <c r="H167" s="59" t="b">
        <f>OR(AND(ABS(F167-F168)&gt;0.25,ABS(F167-F169)&gt;0.25),AND(ABS(F167-F168)&gt;0.25,ABS(F167-F169)&gt;ABS(F168-F169)),AND(ABS(F167-F169)&gt;0.25,ABS(F167-F168)&gt;ABS(F169-F168)))</f>
        <v>0</v>
      </c>
      <c r="I167" s="91" t="e">
        <f>AVERAGE(F167:F169)</f>
        <v>#DIV/0!</v>
      </c>
      <c r="J167" s="91" t="e">
        <f t="shared" ref="J167" si="24">(I167-$E$67)/$E$65</f>
        <v>#DIV/0!</v>
      </c>
      <c r="K167" s="91" t="e">
        <f>10^J167</f>
        <v>#DIV/0!</v>
      </c>
      <c r="L167" s="91" t="e">
        <f>K167*(426/E167)</f>
        <v>#DIV/0!</v>
      </c>
      <c r="M167" s="94" t="e">
        <f>L167*D167</f>
        <v>#DIV/0!</v>
      </c>
      <c r="N167" s="94" t="e">
        <f>M167/1000</f>
        <v>#DIV/0!</v>
      </c>
      <c r="O167" s="96" t="e">
        <f>((E167*618)*(N167))*(10^-6)</f>
        <v>#DIV/0!</v>
      </c>
      <c r="P167" s="14"/>
      <c r="Q167" s="11"/>
      <c r="R167" s="11"/>
      <c r="S167" s="11"/>
    </row>
    <row r="168" spans="1:19">
      <c r="A168" s="15"/>
      <c r="B168" s="101"/>
      <c r="C168" s="61">
        <v>2</v>
      </c>
      <c r="D168" s="104"/>
      <c r="E168" s="107"/>
      <c r="F168" s="80"/>
      <c r="G168" s="62"/>
      <c r="H168" s="61" t="b">
        <f>OR(AND(ABS(F168-F167)&gt;0.25,ABS(F168-F169)&gt;0.25),AND(ABS(F168-F167)&gt;0.25,ABS(F168-F169)&gt;ABS(F167-F169)),AND(ABS(F168-F169)&gt;0.25,ABS(F168-F167)&gt;ABS(F169-F167)))</f>
        <v>0</v>
      </c>
      <c r="I168" s="92"/>
      <c r="J168" s="92"/>
      <c r="K168" s="92"/>
      <c r="L168" s="92"/>
      <c r="M168" s="86"/>
      <c r="N168" s="86"/>
      <c r="O168" s="89"/>
      <c r="P168" s="14"/>
      <c r="Q168" s="11"/>
      <c r="R168" s="11"/>
      <c r="S168" s="11"/>
    </row>
    <row r="169" spans="1:19">
      <c r="A169" s="15"/>
      <c r="B169" s="101"/>
      <c r="C169" s="63">
        <v>3</v>
      </c>
      <c r="D169" s="105"/>
      <c r="E169" s="107"/>
      <c r="F169" s="80"/>
      <c r="G169" s="62"/>
      <c r="H169" s="63" t="b">
        <f>OR(AND(ABS(F169-F167)&gt;0.25,ABS(F169-F168)&gt;0.25),AND(ABS(F169-F167)&gt;0.25,ABS(F169-F168)&gt;ABS(F167-F168)),AND(ABS(F169-F168)&gt;0.25,ABS(F169-F167)&gt;ABS(F168-F167)))</f>
        <v>0</v>
      </c>
      <c r="I169" s="93"/>
      <c r="J169" s="92"/>
      <c r="K169" s="93"/>
      <c r="L169" s="93"/>
      <c r="M169" s="95"/>
      <c r="N169" s="95"/>
      <c r="O169" s="89"/>
      <c r="P169" s="14"/>
      <c r="Q169" s="11"/>
      <c r="R169" s="11"/>
      <c r="S169" s="11"/>
    </row>
    <row r="170" spans="1:19">
      <c r="A170" s="15"/>
      <c r="B170" s="101"/>
      <c r="C170" s="61">
        <v>1</v>
      </c>
      <c r="D170" s="97">
        <f>$D$76</f>
        <v>20000</v>
      </c>
      <c r="E170" s="107"/>
      <c r="F170" s="80"/>
      <c r="G170" s="62"/>
      <c r="H170" s="61" t="b">
        <f>OR(AND(ABS(F170-F171)&gt;0.25,ABS(F170-F172)&gt;0.25),AND(ABS(F170-F171)&gt;0.25,ABS(F170-F172)&gt;ABS(F171-F172)),AND(ABS(F170-F172)&gt;0.25,ABS(F170-F171)&gt;ABS(F172-F171)))</f>
        <v>0</v>
      </c>
      <c r="I170" s="92" t="e">
        <f>AVERAGE(F170:F172)</f>
        <v>#DIV/0!</v>
      </c>
      <c r="J170" s="109" t="e">
        <f t="shared" ref="J170" si="25">(I170-$E$67)/$E$65</f>
        <v>#DIV/0!</v>
      </c>
      <c r="K170" s="92" t="e">
        <f>10^J170</f>
        <v>#DIV/0!</v>
      </c>
      <c r="L170" s="92" t="e">
        <f>K170*(426/E167)</f>
        <v>#DIV/0!</v>
      </c>
      <c r="M170" s="86" t="e">
        <f>L170*D170</f>
        <v>#DIV/0!</v>
      </c>
      <c r="N170" s="86" t="e">
        <f>M170/1000</f>
        <v>#DIV/0!</v>
      </c>
      <c r="O170" s="88" t="e">
        <f>((E167*618)*(N170))*(10^-6)</f>
        <v>#DIV/0!</v>
      </c>
      <c r="P170" s="14"/>
      <c r="Q170" s="11"/>
      <c r="R170" s="11"/>
      <c r="S170" s="11"/>
    </row>
    <row r="171" spans="1:19">
      <c r="A171" s="15"/>
      <c r="B171" s="101"/>
      <c r="C171" s="61">
        <v>2</v>
      </c>
      <c r="D171" s="97"/>
      <c r="E171" s="107"/>
      <c r="F171" s="80"/>
      <c r="G171" s="62"/>
      <c r="H171" s="61" t="b">
        <f>OR(AND(ABS(F171-F170)&gt;0.25,ABS(F171-F172)&gt;0.25),AND(ABS(F171-F170)&gt;0.25,ABS(F171-F172)&gt;ABS(F170-F172)),AND(ABS(F171-F172)&gt;0.25,ABS(F171-F170)&gt;ABS(F172-F170)))</f>
        <v>0</v>
      </c>
      <c r="I171" s="92"/>
      <c r="J171" s="92"/>
      <c r="K171" s="92"/>
      <c r="L171" s="92"/>
      <c r="M171" s="86"/>
      <c r="N171" s="86"/>
      <c r="O171" s="89"/>
      <c r="P171" s="14"/>
      <c r="Q171" s="11"/>
      <c r="R171" s="11"/>
      <c r="S171" s="11"/>
    </row>
    <row r="172" spans="1:19" ht="13.5" thickBot="1">
      <c r="A172" s="15"/>
      <c r="B172" s="102"/>
      <c r="C172" s="64">
        <v>3</v>
      </c>
      <c r="D172" s="98"/>
      <c r="E172" s="108"/>
      <c r="F172" s="81"/>
      <c r="G172" s="65"/>
      <c r="H172" s="64" t="b">
        <f>OR(AND(ABS(F172-F170)&gt;0.25,ABS(F172-F171)&gt;0.25),AND(ABS(F172-F170)&gt;0.25,ABS(F172-F171)&gt;ABS(F170-F171)),AND(ABS(F172-F171)&gt;0.25,ABS(F172-F170)&gt;ABS(F171-F170)))</f>
        <v>0</v>
      </c>
      <c r="I172" s="99"/>
      <c r="J172" s="99"/>
      <c r="K172" s="99"/>
      <c r="L172" s="99"/>
      <c r="M172" s="87"/>
      <c r="N172" s="87"/>
      <c r="O172" s="111"/>
      <c r="P172" s="14"/>
      <c r="Q172" s="11"/>
      <c r="R172" s="11"/>
      <c r="S172" s="11"/>
    </row>
    <row r="173" spans="1:19">
      <c r="A173" s="15"/>
      <c r="B173" s="100">
        <v>14</v>
      </c>
      <c r="C173" s="59">
        <v>1</v>
      </c>
      <c r="D173" s="103">
        <f>$D$75</f>
        <v>2000</v>
      </c>
      <c r="E173" s="106"/>
      <c r="F173" s="79"/>
      <c r="G173" s="60"/>
      <c r="H173" s="59" t="b">
        <f>OR(AND(ABS(F173-F174)&gt;0.25,ABS(F173-F175)&gt;0.25),AND(ABS(F173-F174)&gt;0.25,ABS(F173-F175)&gt;ABS(F174-F175)),AND(ABS(F173-F175)&gt;0.25,ABS(F173-F174)&gt;ABS(F175-F174)))</f>
        <v>0</v>
      </c>
      <c r="I173" s="91" t="e">
        <f>AVERAGE(F173:F175)</f>
        <v>#DIV/0!</v>
      </c>
      <c r="J173" s="91" t="e">
        <f t="shared" ref="J173" si="26">(I173-$E$67)/$E$65</f>
        <v>#DIV/0!</v>
      </c>
      <c r="K173" s="91" t="e">
        <f>10^J173</f>
        <v>#DIV/0!</v>
      </c>
      <c r="L173" s="91" t="e">
        <f>K173*(426/E173)</f>
        <v>#DIV/0!</v>
      </c>
      <c r="M173" s="94" t="e">
        <f>L173*D173</f>
        <v>#DIV/0!</v>
      </c>
      <c r="N173" s="94" t="e">
        <f>M173/1000</f>
        <v>#DIV/0!</v>
      </c>
      <c r="O173" s="96" t="e">
        <f>((E173*618)*(N173))*(10^-6)</f>
        <v>#DIV/0!</v>
      </c>
      <c r="P173" s="14"/>
      <c r="Q173" s="11"/>
      <c r="R173" s="11"/>
      <c r="S173" s="11"/>
    </row>
    <row r="174" spans="1:19">
      <c r="A174" s="15"/>
      <c r="B174" s="101"/>
      <c r="C174" s="61">
        <v>2</v>
      </c>
      <c r="D174" s="104"/>
      <c r="E174" s="107"/>
      <c r="F174" s="80"/>
      <c r="G174" s="62"/>
      <c r="H174" s="61" t="b">
        <f>OR(AND(ABS(F174-F173)&gt;0.25,ABS(F174-F175)&gt;0.25),AND(ABS(F174-F173)&gt;0.25,ABS(F174-F175)&gt;ABS(F173-F175)),AND(ABS(F174-F175)&gt;0.25,ABS(F174-F173)&gt;ABS(F175-F173)))</f>
        <v>0</v>
      </c>
      <c r="I174" s="92"/>
      <c r="J174" s="92"/>
      <c r="K174" s="92"/>
      <c r="L174" s="92"/>
      <c r="M174" s="86"/>
      <c r="N174" s="86"/>
      <c r="O174" s="89"/>
      <c r="P174" s="14"/>
      <c r="Q174" s="11"/>
      <c r="R174" s="11"/>
      <c r="S174" s="11"/>
    </row>
    <row r="175" spans="1:19">
      <c r="A175" s="15"/>
      <c r="B175" s="101"/>
      <c r="C175" s="63">
        <v>3</v>
      </c>
      <c r="D175" s="105"/>
      <c r="E175" s="107"/>
      <c r="F175" s="80"/>
      <c r="G175" s="62"/>
      <c r="H175" s="63" t="b">
        <f>OR(AND(ABS(F175-F173)&gt;0.25,ABS(F175-F174)&gt;0.25),AND(ABS(F175-F173)&gt;0.25,ABS(F175-F174)&gt;ABS(F173-F174)),AND(ABS(F175-F174)&gt;0.25,ABS(F175-F173)&gt;ABS(F174-F173)))</f>
        <v>0</v>
      </c>
      <c r="I175" s="93"/>
      <c r="J175" s="92"/>
      <c r="K175" s="93"/>
      <c r="L175" s="93"/>
      <c r="M175" s="95"/>
      <c r="N175" s="95"/>
      <c r="O175" s="89"/>
      <c r="P175" s="14"/>
      <c r="Q175" s="11"/>
      <c r="R175" s="11"/>
      <c r="S175" s="11"/>
    </row>
    <row r="176" spans="1:19">
      <c r="A176" s="15"/>
      <c r="B176" s="101"/>
      <c r="C176" s="61">
        <v>1</v>
      </c>
      <c r="D176" s="97">
        <f>$D$76</f>
        <v>20000</v>
      </c>
      <c r="E176" s="107"/>
      <c r="F176" s="80"/>
      <c r="G176" s="62"/>
      <c r="H176" s="61" t="b">
        <f>OR(AND(ABS(F176-F177)&gt;0.25,ABS(F176-F178)&gt;0.25),AND(ABS(F176-F177)&gt;0.25,ABS(F176-F178)&gt;ABS(F177-F178)),AND(ABS(F176-F178)&gt;0.25,ABS(F176-F177)&gt;ABS(F178-F177)))</f>
        <v>0</v>
      </c>
      <c r="I176" s="92" t="e">
        <f>AVERAGE(F176:F178)</f>
        <v>#DIV/0!</v>
      </c>
      <c r="J176" s="109" t="e">
        <f t="shared" ref="J176" si="27">(I176-$E$67)/$E$65</f>
        <v>#DIV/0!</v>
      </c>
      <c r="K176" s="92" t="e">
        <f>10^J176</f>
        <v>#DIV/0!</v>
      </c>
      <c r="L176" s="92" t="e">
        <f>K176*(426/E173)</f>
        <v>#DIV/0!</v>
      </c>
      <c r="M176" s="86" t="e">
        <f>L176*D176</f>
        <v>#DIV/0!</v>
      </c>
      <c r="N176" s="86" t="e">
        <f>M176/1000</f>
        <v>#DIV/0!</v>
      </c>
      <c r="O176" s="88" t="e">
        <f>((E173*618)*(N176))*(10^-6)</f>
        <v>#DIV/0!</v>
      </c>
      <c r="P176" s="14"/>
      <c r="Q176" s="11"/>
      <c r="R176" s="11"/>
      <c r="S176" s="11"/>
    </row>
    <row r="177" spans="1:19">
      <c r="A177" s="15"/>
      <c r="B177" s="101"/>
      <c r="C177" s="61">
        <v>2</v>
      </c>
      <c r="D177" s="97"/>
      <c r="E177" s="107"/>
      <c r="F177" s="80"/>
      <c r="G177" s="62"/>
      <c r="H177" s="61" t="b">
        <f>OR(AND(ABS(F177-F176)&gt;0.25,ABS(F177-F178)&gt;0.25),AND(ABS(F177-F176)&gt;0.25,ABS(F177-F178)&gt;ABS(F176-F178)),AND(ABS(F177-F178)&gt;0.25,ABS(F177-F176)&gt;ABS(F178-F176)))</f>
        <v>0</v>
      </c>
      <c r="I177" s="92"/>
      <c r="J177" s="92"/>
      <c r="K177" s="92"/>
      <c r="L177" s="92"/>
      <c r="M177" s="86"/>
      <c r="N177" s="86"/>
      <c r="O177" s="89"/>
      <c r="P177" s="14"/>
      <c r="Q177" s="11"/>
      <c r="R177" s="11"/>
      <c r="S177" s="11"/>
    </row>
    <row r="178" spans="1:19" ht="13.5" thickBot="1">
      <c r="A178" s="15"/>
      <c r="B178" s="102"/>
      <c r="C178" s="64">
        <v>3</v>
      </c>
      <c r="D178" s="98"/>
      <c r="E178" s="108"/>
      <c r="F178" s="81"/>
      <c r="G178" s="65"/>
      <c r="H178" s="64" t="b">
        <f>OR(AND(ABS(F178-F176)&gt;0.25,ABS(F178-F177)&gt;0.25),AND(ABS(F178-F176)&gt;0.25,ABS(F178-F177)&gt;ABS(F176-F177)),AND(ABS(F178-F177)&gt;0.25,ABS(F178-F176)&gt;ABS(F177-F176)))</f>
        <v>0</v>
      </c>
      <c r="I178" s="99"/>
      <c r="J178" s="99"/>
      <c r="K178" s="99"/>
      <c r="L178" s="99"/>
      <c r="M178" s="87"/>
      <c r="N178" s="87"/>
      <c r="O178" s="111"/>
      <c r="P178" s="14"/>
      <c r="Q178" s="11"/>
      <c r="R178" s="11"/>
      <c r="S178" s="11"/>
    </row>
    <row r="179" spans="1:19">
      <c r="A179" s="15"/>
      <c r="B179" s="100">
        <v>15</v>
      </c>
      <c r="C179" s="59">
        <v>1</v>
      </c>
      <c r="D179" s="103">
        <f>$D$75</f>
        <v>2000</v>
      </c>
      <c r="E179" s="106"/>
      <c r="F179" s="79"/>
      <c r="G179" s="60"/>
      <c r="H179" s="59" t="b">
        <f>OR(AND(ABS(F179-F180)&gt;0.25,ABS(F179-F181)&gt;0.25),AND(ABS(F179-F180)&gt;0.25,ABS(F179-F181)&gt;ABS(F180-F181)),AND(ABS(F179-F181)&gt;0.25,ABS(F179-F180)&gt;ABS(F181-F180)))</f>
        <v>0</v>
      </c>
      <c r="I179" s="91" t="e">
        <f>AVERAGE(F179:F181)</f>
        <v>#DIV/0!</v>
      </c>
      <c r="J179" s="91" t="e">
        <f t="shared" ref="J179" si="28">(I179-$E$67)/$E$65</f>
        <v>#DIV/0!</v>
      </c>
      <c r="K179" s="91" t="e">
        <f>10^J179</f>
        <v>#DIV/0!</v>
      </c>
      <c r="L179" s="91" t="e">
        <f>K179*(426/E179)</f>
        <v>#DIV/0!</v>
      </c>
      <c r="M179" s="94" t="e">
        <f>L179*D179</f>
        <v>#DIV/0!</v>
      </c>
      <c r="N179" s="94" t="e">
        <f>M179/1000</f>
        <v>#DIV/0!</v>
      </c>
      <c r="O179" s="96" t="e">
        <f>((E179*618)*(N179))*(10^-6)</f>
        <v>#DIV/0!</v>
      </c>
      <c r="P179" s="14"/>
      <c r="Q179" s="11"/>
      <c r="R179" s="11"/>
      <c r="S179" s="11"/>
    </row>
    <row r="180" spans="1:19">
      <c r="A180" s="15"/>
      <c r="B180" s="101"/>
      <c r="C180" s="61">
        <v>2</v>
      </c>
      <c r="D180" s="104"/>
      <c r="E180" s="107"/>
      <c r="F180" s="80"/>
      <c r="G180" s="62"/>
      <c r="H180" s="61" t="b">
        <f>OR(AND(ABS(F180-F179)&gt;0.25,ABS(F180-F181)&gt;0.25),AND(ABS(F180-F179)&gt;0.25,ABS(F180-F181)&gt;ABS(F179-F181)),AND(ABS(F180-F181)&gt;0.25,ABS(F180-F179)&gt;ABS(F181-F179)))</f>
        <v>0</v>
      </c>
      <c r="I180" s="92"/>
      <c r="J180" s="92"/>
      <c r="K180" s="92"/>
      <c r="L180" s="92"/>
      <c r="M180" s="86"/>
      <c r="N180" s="86"/>
      <c r="O180" s="89"/>
      <c r="P180" s="14"/>
      <c r="Q180" s="11"/>
      <c r="R180" s="11"/>
      <c r="S180" s="11"/>
    </row>
    <row r="181" spans="1:19">
      <c r="A181" s="15"/>
      <c r="B181" s="101"/>
      <c r="C181" s="63">
        <v>3</v>
      </c>
      <c r="D181" s="105"/>
      <c r="E181" s="107"/>
      <c r="F181" s="80"/>
      <c r="G181" s="62"/>
      <c r="H181" s="63" t="b">
        <f>OR(AND(ABS(F181-F179)&gt;0.25,ABS(F181-F180)&gt;0.25),AND(ABS(F181-F179)&gt;0.25,ABS(F181-F180)&gt;ABS(F179-F180)),AND(ABS(F181-F180)&gt;0.25,ABS(F181-F179)&gt;ABS(F180-F179)))</f>
        <v>0</v>
      </c>
      <c r="I181" s="93"/>
      <c r="J181" s="92"/>
      <c r="K181" s="93"/>
      <c r="L181" s="93"/>
      <c r="M181" s="95"/>
      <c r="N181" s="95"/>
      <c r="O181" s="89"/>
      <c r="P181" s="14"/>
      <c r="Q181" s="11"/>
      <c r="R181" s="11"/>
      <c r="S181" s="11"/>
    </row>
    <row r="182" spans="1:19">
      <c r="A182" s="15"/>
      <c r="B182" s="101"/>
      <c r="C182" s="61">
        <v>1</v>
      </c>
      <c r="D182" s="97">
        <f>$D$76</f>
        <v>20000</v>
      </c>
      <c r="E182" s="107"/>
      <c r="F182" s="80"/>
      <c r="G182" s="62"/>
      <c r="H182" s="61" t="b">
        <f>OR(AND(ABS(F182-F183)&gt;0.25,ABS(F182-F184)&gt;0.25),AND(ABS(F182-F183)&gt;0.25,ABS(F182-F184)&gt;ABS(F183-F184)),AND(ABS(F182-F184)&gt;0.25,ABS(F182-F183)&gt;ABS(F184-F183)))</f>
        <v>0</v>
      </c>
      <c r="I182" s="92" t="e">
        <f>AVERAGE(F182:F184)</f>
        <v>#DIV/0!</v>
      </c>
      <c r="J182" s="109" t="e">
        <f t="shared" ref="J182" si="29">(I182-$E$67)/$E$65</f>
        <v>#DIV/0!</v>
      </c>
      <c r="K182" s="92" t="e">
        <f>10^J182</f>
        <v>#DIV/0!</v>
      </c>
      <c r="L182" s="92" t="e">
        <f>K182*(426/E179)</f>
        <v>#DIV/0!</v>
      </c>
      <c r="M182" s="86" t="e">
        <f>L182*D182</f>
        <v>#DIV/0!</v>
      </c>
      <c r="N182" s="86" t="e">
        <f>M182/1000</f>
        <v>#DIV/0!</v>
      </c>
      <c r="O182" s="88" t="e">
        <f>((E179*618)*(N182))*(10^-6)</f>
        <v>#DIV/0!</v>
      </c>
      <c r="P182" s="14"/>
      <c r="Q182" s="11"/>
      <c r="R182" s="11"/>
      <c r="S182" s="11"/>
    </row>
    <row r="183" spans="1:19">
      <c r="A183" s="15"/>
      <c r="B183" s="101"/>
      <c r="C183" s="61">
        <v>2</v>
      </c>
      <c r="D183" s="97"/>
      <c r="E183" s="107"/>
      <c r="F183" s="80"/>
      <c r="G183" s="62"/>
      <c r="H183" s="61" t="b">
        <f>OR(AND(ABS(F183-F182)&gt;0.25,ABS(F183-F184)&gt;0.25),AND(ABS(F183-F182)&gt;0.25,ABS(F183-F184)&gt;ABS(F182-F184)),AND(ABS(F183-F184)&gt;0.25,ABS(F183-F182)&gt;ABS(F184-F182)))</f>
        <v>0</v>
      </c>
      <c r="I183" s="92"/>
      <c r="J183" s="92"/>
      <c r="K183" s="92"/>
      <c r="L183" s="92"/>
      <c r="M183" s="86"/>
      <c r="N183" s="86"/>
      <c r="O183" s="89"/>
      <c r="P183" s="14"/>
      <c r="Q183" s="11"/>
      <c r="R183" s="11"/>
      <c r="S183" s="11"/>
    </row>
    <row r="184" spans="1:19" ht="13.5" thickBot="1">
      <c r="A184" s="15"/>
      <c r="B184" s="102"/>
      <c r="C184" s="64">
        <v>3</v>
      </c>
      <c r="D184" s="98"/>
      <c r="E184" s="108"/>
      <c r="F184" s="81"/>
      <c r="G184" s="65"/>
      <c r="H184" s="64" t="b">
        <f>OR(AND(ABS(F184-F182)&gt;0.25,ABS(F184-F183)&gt;0.25),AND(ABS(F184-F182)&gt;0.25,ABS(F184-F183)&gt;ABS(F182-F183)),AND(ABS(F184-F183)&gt;0.25,ABS(F184-F182)&gt;ABS(F183-F182)))</f>
        <v>0</v>
      </c>
      <c r="I184" s="99"/>
      <c r="J184" s="99"/>
      <c r="K184" s="99"/>
      <c r="L184" s="99"/>
      <c r="M184" s="87"/>
      <c r="N184" s="87"/>
      <c r="O184" s="111"/>
      <c r="P184" s="14"/>
      <c r="Q184" s="11"/>
      <c r="R184" s="11"/>
      <c r="S184" s="11"/>
    </row>
    <row r="185" spans="1:19">
      <c r="A185" s="15"/>
      <c r="B185" s="100">
        <v>16</v>
      </c>
      <c r="C185" s="59">
        <v>1</v>
      </c>
      <c r="D185" s="103">
        <f>$D$75</f>
        <v>2000</v>
      </c>
      <c r="E185" s="106"/>
      <c r="F185" s="79"/>
      <c r="G185" s="60"/>
      <c r="H185" s="59" t="b">
        <f>OR(AND(ABS(F185-F186)&gt;0.25,ABS(F185-F187)&gt;0.25),AND(ABS(F185-F186)&gt;0.25,ABS(F185-F187)&gt;ABS(F186-F187)),AND(ABS(F185-F187)&gt;0.25,ABS(F185-F186)&gt;ABS(F187-F186)))</f>
        <v>0</v>
      </c>
      <c r="I185" s="91" t="e">
        <f>AVERAGE(F185:F187)</f>
        <v>#DIV/0!</v>
      </c>
      <c r="J185" s="91" t="e">
        <f t="shared" ref="J185" si="30">(I185-$E$67)/$E$65</f>
        <v>#DIV/0!</v>
      </c>
      <c r="K185" s="91" t="e">
        <f>10^J185</f>
        <v>#DIV/0!</v>
      </c>
      <c r="L185" s="91" t="e">
        <f>K185*(426/E185)</f>
        <v>#DIV/0!</v>
      </c>
      <c r="M185" s="94" t="e">
        <f>L185*D185</f>
        <v>#DIV/0!</v>
      </c>
      <c r="N185" s="94" t="e">
        <f>M185/1000</f>
        <v>#DIV/0!</v>
      </c>
      <c r="O185" s="96" t="e">
        <f>((E185*618)*(N185))*(10^-6)</f>
        <v>#DIV/0!</v>
      </c>
      <c r="P185" s="14"/>
      <c r="Q185" s="11"/>
      <c r="R185" s="11"/>
      <c r="S185" s="11"/>
    </row>
    <row r="186" spans="1:19">
      <c r="A186" s="15"/>
      <c r="B186" s="101"/>
      <c r="C186" s="61">
        <v>2</v>
      </c>
      <c r="D186" s="104"/>
      <c r="E186" s="107"/>
      <c r="F186" s="80"/>
      <c r="G186" s="62"/>
      <c r="H186" s="61" t="b">
        <f>OR(AND(ABS(F186-F185)&gt;0.25,ABS(F186-F187)&gt;0.25),AND(ABS(F186-F185)&gt;0.25,ABS(F186-F187)&gt;ABS(F185-F187)),AND(ABS(F186-F187)&gt;0.25,ABS(F186-F185)&gt;ABS(F187-F185)))</f>
        <v>0</v>
      </c>
      <c r="I186" s="92"/>
      <c r="J186" s="92"/>
      <c r="K186" s="92"/>
      <c r="L186" s="92"/>
      <c r="M186" s="86"/>
      <c r="N186" s="86"/>
      <c r="O186" s="89"/>
      <c r="P186" s="14"/>
      <c r="Q186" s="11"/>
      <c r="R186" s="11"/>
      <c r="S186" s="11"/>
    </row>
    <row r="187" spans="1:19">
      <c r="A187" s="15"/>
      <c r="B187" s="101"/>
      <c r="C187" s="63">
        <v>3</v>
      </c>
      <c r="D187" s="105"/>
      <c r="E187" s="107"/>
      <c r="F187" s="80"/>
      <c r="G187" s="62"/>
      <c r="H187" s="63" t="b">
        <f>OR(AND(ABS(F187-F185)&gt;0.25,ABS(F187-F186)&gt;0.25),AND(ABS(F187-F185)&gt;0.25,ABS(F187-F186)&gt;ABS(F185-F186)),AND(ABS(F187-F186)&gt;0.25,ABS(F187-F185)&gt;ABS(F186-F185)))</f>
        <v>0</v>
      </c>
      <c r="I187" s="93"/>
      <c r="J187" s="92"/>
      <c r="K187" s="93"/>
      <c r="L187" s="93"/>
      <c r="M187" s="95"/>
      <c r="N187" s="95"/>
      <c r="O187" s="89"/>
      <c r="P187" s="14"/>
      <c r="Q187" s="11"/>
      <c r="R187" s="11"/>
      <c r="S187" s="11"/>
    </row>
    <row r="188" spans="1:19">
      <c r="A188" s="15"/>
      <c r="B188" s="101"/>
      <c r="C188" s="61">
        <v>1</v>
      </c>
      <c r="D188" s="97">
        <f>$D$76</f>
        <v>20000</v>
      </c>
      <c r="E188" s="107"/>
      <c r="F188" s="80"/>
      <c r="G188" s="62"/>
      <c r="H188" s="61" t="b">
        <f>OR(AND(ABS(F188-F189)&gt;0.25,ABS(F188-F190)&gt;0.25),AND(ABS(F188-F189)&gt;0.25,ABS(F188-F190)&gt;ABS(F189-F190)),AND(ABS(F188-F190)&gt;0.25,ABS(F188-F189)&gt;ABS(F190-F189)))</f>
        <v>0</v>
      </c>
      <c r="I188" s="92" t="e">
        <f>AVERAGE(F188:F190)</f>
        <v>#DIV/0!</v>
      </c>
      <c r="J188" s="109" t="e">
        <f t="shared" ref="J188" si="31">(I188-$E$67)/$E$65</f>
        <v>#DIV/0!</v>
      </c>
      <c r="K188" s="92" t="e">
        <f>10^J188</f>
        <v>#DIV/0!</v>
      </c>
      <c r="L188" s="92" t="e">
        <f>K188*(426/E185)</f>
        <v>#DIV/0!</v>
      </c>
      <c r="M188" s="86" t="e">
        <f>L188*D188</f>
        <v>#DIV/0!</v>
      </c>
      <c r="N188" s="86" t="e">
        <f>M188/1000</f>
        <v>#DIV/0!</v>
      </c>
      <c r="O188" s="88" t="e">
        <f>((E185*618)*(N188))*(10^-6)</f>
        <v>#DIV/0!</v>
      </c>
      <c r="P188" s="14"/>
      <c r="Q188" s="11"/>
      <c r="R188" s="11"/>
      <c r="S188" s="11"/>
    </row>
    <row r="189" spans="1:19">
      <c r="A189" s="15"/>
      <c r="B189" s="101"/>
      <c r="C189" s="61">
        <v>2</v>
      </c>
      <c r="D189" s="97"/>
      <c r="E189" s="107"/>
      <c r="F189" s="80"/>
      <c r="G189" s="62"/>
      <c r="H189" s="61" t="b">
        <f>OR(AND(ABS(F189-F188)&gt;0.25,ABS(F189-F190)&gt;0.25),AND(ABS(F189-F188)&gt;0.25,ABS(F189-F190)&gt;ABS(F188-F190)),AND(ABS(F189-F190)&gt;0.25,ABS(F189-F188)&gt;ABS(F190-F188)))</f>
        <v>0</v>
      </c>
      <c r="I189" s="92"/>
      <c r="J189" s="92"/>
      <c r="K189" s="92"/>
      <c r="L189" s="92"/>
      <c r="M189" s="86"/>
      <c r="N189" s="86"/>
      <c r="O189" s="89"/>
      <c r="P189" s="14"/>
      <c r="Q189" s="11"/>
      <c r="R189" s="11"/>
      <c r="S189" s="11"/>
    </row>
    <row r="190" spans="1:19" ht="13.5" thickBot="1">
      <c r="A190" s="15"/>
      <c r="B190" s="102"/>
      <c r="C190" s="64">
        <v>3</v>
      </c>
      <c r="D190" s="98"/>
      <c r="E190" s="108"/>
      <c r="F190" s="81"/>
      <c r="G190" s="65"/>
      <c r="H190" s="64" t="b">
        <f>OR(AND(ABS(F190-F188)&gt;0.25,ABS(F190-F189)&gt;0.25),AND(ABS(F190-F188)&gt;0.25,ABS(F190-F189)&gt;ABS(F188-F189)),AND(ABS(F190-F189)&gt;0.25,ABS(F190-F188)&gt;ABS(F189-F188)))</f>
        <v>0</v>
      </c>
      <c r="I190" s="99"/>
      <c r="J190" s="110"/>
      <c r="K190" s="99"/>
      <c r="L190" s="99"/>
      <c r="M190" s="87"/>
      <c r="N190" s="87"/>
      <c r="O190" s="90"/>
      <c r="P190" s="14"/>
      <c r="Q190" s="11"/>
      <c r="R190" s="11"/>
      <c r="S190" s="11"/>
    </row>
    <row r="191" spans="1:19">
      <c r="A191" s="15"/>
      <c r="B191" s="14"/>
      <c r="C191" s="14"/>
      <c r="D191" s="14"/>
      <c r="E191" s="14"/>
      <c r="F191" s="14"/>
      <c r="G191" s="14"/>
      <c r="H191" s="14"/>
      <c r="I191" s="14"/>
      <c r="J191" s="14"/>
      <c r="K191" s="14"/>
      <c r="L191" s="14"/>
      <c r="M191" s="14"/>
      <c r="N191" s="14"/>
      <c r="O191" s="14"/>
      <c r="P191" s="14"/>
      <c r="Q191" s="11"/>
      <c r="R191" s="11"/>
      <c r="S191" s="11"/>
    </row>
    <row r="192" spans="1:19">
      <c r="A192" s="15"/>
      <c r="B192" s="14"/>
      <c r="C192" s="14"/>
      <c r="D192" s="14"/>
      <c r="E192" s="14"/>
      <c r="F192" s="14"/>
      <c r="G192" s="14"/>
      <c r="H192" s="14"/>
      <c r="I192" s="14"/>
      <c r="J192" s="14"/>
      <c r="K192" s="14"/>
      <c r="L192" s="14"/>
      <c r="M192" s="14"/>
      <c r="N192" s="14"/>
      <c r="O192" s="14"/>
      <c r="P192" s="14"/>
      <c r="Q192" s="11"/>
      <c r="R192" s="11"/>
      <c r="S192" s="11"/>
    </row>
  </sheetData>
  <mergeCells count="307">
    <mergeCell ref="H15:H17"/>
    <mergeCell ref="G18:G20"/>
    <mergeCell ref="H18:H20"/>
    <mergeCell ref="G21:G23"/>
    <mergeCell ref="H21:H23"/>
    <mergeCell ref="B67:D67"/>
    <mergeCell ref="C69:D69"/>
    <mergeCell ref="H12:H14"/>
    <mergeCell ref="B74:E74"/>
    <mergeCell ref="B75:C75"/>
    <mergeCell ref="B76:C76"/>
    <mergeCell ref="B84:C84"/>
    <mergeCell ref="G24:G26"/>
    <mergeCell ref="G27:G29"/>
    <mergeCell ref="D64:G64"/>
    <mergeCell ref="B65:D65"/>
    <mergeCell ref="G12:G14"/>
    <mergeCell ref="G15:G17"/>
    <mergeCell ref="M93:O93"/>
    <mergeCell ref="B95:B100"/>
    <mergeCell ref="D95:D97"/>
    <mergeCell ref="E95:E100"/>
    <mergeCell ref="I95:I97"/>
    <mergeCell ref="J95:J97"/>
    <mergeCell ref="K95:K97"/>
    <mergeCell ref="L95:L97"/>
    <mergeCell ref="M95:M97"/>
    <mergeCell ref="N95:N97"/>
    <mergeCell ref="O95:O97"/>
    <mergeCell ref="D98:D100"/>
    <mergeCell ref="I98:I100"/>
    <mergeCell ref="J98:J100"/>
    <mergeCell ref="K98:K100"/>
    <mergeCell ref="L98:L100"/>
    <mergeCell ref="M98:M100"/>
    <mergeCell ref="N98:N100"/>
    <mergeCell ref="O98:O100"/>
    <mergeCell ref="N101:N103"/>
    <mergeCell ref="O101:O103"/>
    <mergeCell ref="D104:D106"/>
    <mergeCell ref="I104:I106"/>
    <mergeCell ref="J104:J106"/>
    <mergeCell ref="K104:K106"/>
    <mergeCell ref="L104:L106"/>
    <mergeCell ref="M104:M106"/>
    <mergeCell ref="D101:D103"/>
    <mergeCell ref="E101:E106"/>
    <mergeCell ref="I101:I103"/>
    <mergeCell ref="J101:J103"/>
    <mergeCell ref="K101:K103"/>
    <mergeCell ref="N104:N106"/>
    <mergeCell ref="O104:O106"/>
    <mergeCell ref="B107:B112"/>
    <mergeCell ref="D107:D109"/>
    <mergeCell ref="E107:E112"/>
    <mergeCell ref="I107:I109"/>
    <mergeCell ref="J107:J109"/>
    <mergeCell ref="K107:K109"/>
    <mergeCell ref="L107:L109"/>
    <mergeCell ref="M107:M109"/>
    <mergeCell ref="B101:B106"/>
    <mergeCell ref="L101:L103"/>
    <mergeCell ref="M101:M103"/>
    <mergeCell ref="N107:N109"/>
    <mergeCell ref="O107:O109"/>
    <mergeCell ref="D110:D112"/>
    <mergeCell ref="I110:I112"/>
    <mergeCell ref="J110:J112"/>
    <mergeCell ref="K110:K112"/>
    <mergeCell ref="L110:L112"/>
    <mergeCell ref="M110:M112"/>
    <mergeCell ref="N110:N112"/>
    <mergeCell ref="O110:O112"/>
    <mergeCell ref="N113:N115"/>
    <mergeCell ref="O113:O115"/>
    <mergeCell ref="D116:D118"/>
    <mergeCell ref="I116:I118"/>
    <mergeCell ref="J116:J118"/>
    <mergeCell ref="K116:K118"/>
    <mergeCell ref="L116:L118"/>
    <mergeCell ref="M116:M118"/>
    <mergeCell ref="D113:D115"/>
    <mergeCell ref="E113:E118"/>
    <mergeCell ref="I113:I115"/>
    <mergeCell ref="J113:J115"/>
    <mergeCell ref="K113:K115"/>
    <mergeCell ref="N116:N118"/>
    <mergeCell ref="O116:O118"/>
    <mergeCell ref="B119:B124"/>
    <mergeCell ref="D119:D121"/>
    <mergeCell ref="E119:E124"/>
    <mergeCell ref="I119:I121"/>
    <mergeCell ref="J119:J121"/>
    <mergeCell ref="K119:K121"/>
    <mergeCell ref="L119:L121"/>
    <mergeCell ref="M119:M121"/>
    <mergeCell ref="B113:B118"/>
    <mergeCell ref="L113:L115"/>
    <mergeCell ref="M113:M115"/>
    <mergeCell ref="N119:N121"/>
    <mergeCell ref="O119:O121"/>
    <mergeCell ref="D122:D124"/>
    <mergeCell ref="I122:I124"/>
    <mergeCell ref="J122:J124"/>
    <mergeCell ref="K122:K124"/>
    <mergeCell ref="L122:L124"/>
    <mergeCell ref="M122:M124"/>
    <mergeCell ref="N122:N124"/>
    <mergeCell ref="O122:O124"/>
    <mergeCell ref="N125:N127"/>
    <mergeCell ref="O125:O127"/>
    <mergeCell ref="D128:D130"/>
    <mergeCell ref="I128:I130"/>
    <mergeCell ref="J128:J130"/>
    <mergeCell ref="K128:K130"/>
    <mergeCell ref="L128:L130"/>
    <mergeCell ref="M128:M130"/>
    <mergeCell ref="D125:D127"/>
    <mergeCell ref="E125:E130"/>
    <mergeCell ref="I125:I127"/>
    <mergeCell ref="J125:J127"/>
    <mergeCell ref="K125:K127"/>
    <mergeCell ref="N128:N130"/>
    <mergeCell ref="O128:O130"/>
    <mergeCell ref="B131:B136"/>
    <mergeCell ref="D131:D133"/>
    <mergeCell ref="E131:E136"/>
    <mergeCell ref="I131:I133"/>
    <mergeCell ref="J131:J133"/>
    <mergeCell ref="K131:K133"/>
    <mergeCell ref="L131:L133"/>
    <mergeCell ref="M131:M133"/>
    <mergeCell ref="B125:B130"/>
    <mergeCell ref="L125:L127"/>
    <mergeCell ref="M125:M127"/>
    <mergeCell ref="N131:N133"/>
    <mergeCell ref="O131:O133"/>
    <mergeCell ref="D134:D136"/>
    <mergeCell ref="I134:I136"/>
    <mergeCell ref="J134:J136"/>
    <mergeCell ref="K134:K136"/>
    <mergeCell ref="L134:L136"/>
    <mergeCell ref="M134:M136"/>
    <mergeCell ref="N134:N136"/>
    <mergeCell ref="O134:O136"/>
    <mergeCell ref="N137:N139"/>
    <mergeCell ref="O137:O139"/>
    <mergeCell ref="D140:D142"/>
    <mergeCell ref="I140:I142"/>
    <mergeCell ref="J140:J142"/>
    <mergeCell ref="K140:K142"/>
    <mergeCell ref="L140:L142"/>
    <mergeCell ref="M140:M142"/>
    <mergeCell ref="D137:D139"/>
    <mergeCell ref="E137:E142"/>
    <mergeCell ref="I137:I139"/>
    <mergeCell ref="J137:J139"/>
    <mergeCell ref="K137:K139"/>
    <mergeCell ref="N140:N142"/>
    <mergeCell ref="O140:O142"/>
    <mergeCell ref="B143:B148"/>
    <mergeCell ref="D143:D145"/>
    <mergeCell ref="E143:E148"/>
    <mergeCell ref="I143:I145"/>
    <mergeCell ref="J143:J145"/>
    <mergeCell ref="K143:K145"/>
    <mergeCell ref="L143:L145"/>
    <mergeCell ref="M143:M145"/>
    <mergeCell ref="B137:B142"/>
    <mergeCell ref="L137:L139"/>
    <mergeCell ref="M137:M139"/>
    <mergeCell ref="N143:N145"/>
    <mergeCell ref="O143:O145"/>
    <mergeCell ref="D146:D148"/>
    <mergeCell ref="I146:I148"/>
    <mergeCell ref="J146:J148"/>
    <mergeCell ref="K146:K148"/>
    <mergeCell ref="L146:L148"/>
    <mergeCell ref="M146:M148"/>
    <mergeCell ref="N146:N148"/>
    <mergeCell ref="O146:O148"/>
    <mergeCell ref="N149:N151"/>
    <mergeCell ref="O149:O151"/>
    <mergeCell ref="D152:D154"/>
    <mergeCell ref="I152:I154"/>
    <mergeCell ref="J152:J154"/>
    <mergeCell ref="K152:K154"/>
    <mergeCell ref="L152:L154"/>
    <mergeCell ref="M152:M154"/>
    <mergeCell ref="D149:D151"/>
    <mergeCell ref="E149:E154"/>
    <mergeCell ref="I149:I151"/>
    <mergeCell ref="J149:J151"/>
    <mergeCell ref="K149:K151"/>
    <mergeCell ref="N152:N154"/>
    <mergeCell ref="O152:O154"/>
    <mergeCell ref="B155:B160"/>
    <mergeCell ref="D155:D157"/>
    <mergeCell ref="E155:E160"/>
    <mergeCell ref="I155:I157"/>
    <mergeCell ref="J155:J157"/>
    <mergeCell ref="K155:K157"/>
    <mergeCell ref="L155:L157"/>
    <mergeCell ref="M155:M157"/>
    <mergeCell ref="B149:B154"/>
    <mergeCell ref="L149:L151"/>
    <mergeCell ref="M149:M151"/>
    <mergeCell ref="N155:N157"/>
    <mergeCell ref="O155:O157"/>
    <mergeCell ref="D158:D160"/>
    <mergeCell ref="I158:I160"/>
    <mergeCell ref="J158:J160"/>
    <mergeCell ref="K158:K160"/>
    <mergeCell ref="L158:L160"/>
    <mergeCell ref="M158:M160"/>
    <mergeCell ref="N158:N160"/>
    <mergeCell ref="O158:O160"/>
    <mergeCell ref="N161:N163"/>
    <mergeCell ref="O161:O163"/>
    <mergeCell ref="D164:D166"/>
    <mergeCell ref="I164:I166"/>
    <mergeCell ref="J164:J166"/>
    <mergeCell ref="K164:K166"/>
    <mergeCell ref="L164:L166"/>
    <mergeCell ref="M164:M166"/>
    <mergeCell ref="D161:D163"/>
    <mergeCell ref="E161:E166"/>
    <mergeCell ref="I161:I163"/>
    <mergeCell ref="J161:J163"/>
    <mergeCell ref="K161:K163"/>
    <mergeCell ref="N164:N166"/>
    <mergeCell ref="O164:O166"/>
    <mergeCell ref="B167:B172"/>
    <mergeCell ref="D167:D169"/>
    <mergeCell ref="E167:E172"/>
    <mergeCell ref="I167:I169"/>
    <mergeCell ref="J167:J169"/>
    <mergeCell ref="K167:K169"/>
    <mergeCell ref="L167:L169"/>
    <mergeCell ref="M167:M169"/>
    <mergeCell ref="B161:B166"/>
    <mergeCell ref="L161:L163"/>
    <mergeCell ref="M161:M163"/>
    <mergeCell ref="N167:N169"/>
    <mergeCell ref="O167:O169"/>
    <mergeCell ref="D170:D172"/>
    <mergeCell ref="I170:I172"/>
    <mergeCell ref="J170:J172"/>
    <mergeCell ref="K170:K172"/>
    <mergeCell ref="L170:L172"/>
    <mergeCell ref="M170:M172"/>
    <mergeCell ref="N170:N172"/>
    <mergeCell ref="O170:O172"/>
    <mergeCell ref="B173:B178"/>
    <mergeCell ref="L173:L175"/>
    <mergeCell ref="M173:M175"/>
    <mergeCell ref="N173:N175"/>
    <mergeCell ref="O173:O175"/>
    <mergeCell ref="D176:D178"/>
    <mergeCell ref="I176:I178"/>
    <mergeCell ref="J176:J178"/>
    <mergeCell ref="K176:K178"/>
    <mergeCell ref="L176:L178"/>
    <mergeCell ref="M176:M178"/>
    <mergeCell ref="D173:D175"/>
    <mergeCell ref="E173:E178"/>
    <mergeCell ref="I173:I175"/>
    <mergeCell ref="J173:J175"/>
    <mergeCell ref="K173:K175"/>
    <mergeCell ref="N176:N178"/>
    <mergeCell ref="O176:O178"/>
    <mergeCell ref="L179:L181"/>
    <mergeCell ref="M179:M181"/>
    <mergeCell ref="N179:N181"/>
    <mergeCell ref="O179:O181"/>
    <mergeCell ref="D182:D184"/>
    <mergeCell ref="I182:I184"/>
    <mergeCell ref="J182:J184"/>
    <mergeCell ref="K182:K184"/>
    <mergeCell ref="L182:L184"/>
    <mergeCell ref="M182:M184"/>
    <mergeCell ref="N182:N184"/>
    <mergeCell ref="O182:O184"/>
    <mergeCell ref="N188:N190"/>
    <mergeCell ref="O188:O190"/>
    <mergeCell ref="L185:L187"/>
    <mergeCell ref="M185:M187"/>
    <mergeCell ref="N185:N187"/>
    <mergeCell ref="O185:O187"/>
    <mergeCell ref="D188:D190"/>
    <mergeCell ref="I188:I190"/>
    <mergeCell ref="B179:B184"/>
    <mergeCell ref="D179:D181"/>
    <mergeCell ref="E179:E184"/>
    <mergeCell ref="I179:I181"/>
    <mergeCell ref="J188:J190"/>
    <mergeCell ref="K188:K190"/>
    <mergeCell ref="L188:L190"/>
    <mergeCell ref="M188:M190"/>
    <mergeCell ref="B185:B190"/>
    <mergeCell ref="D185:D187"/>
    <mergeCell ref="E185:E190"/>
    <mergeCell ref="I185:I187"/>
    <mergeCell ref="J185:J187"/>
    <mergeCell ref="K185:K187"/>
    <mergeCell ref="J179:J181"/>
    <mergeCell ref="K179:K181"/>
  </mergeCells>
  <conditionalFormatting sqref="F12:F25 F27:F30">
    <cfRule type="containsText" dxfId="70" priority="81" stopIfTrue="1" operator="containsText" text="TRUE">
      <formula>NOT(ISERROR(SEARCH("TRUE",F12)))</formula>
    </cfRule>
  </conditionalFormatting>
  <conditionalFormatting sqref="E69">
    <cfRule type="expression" dxfId="69" priority="75" stopIfTrue="1">
      <formula>OR(E69&lt;90%,E69&gt;110%)</formula>
    </cfRule>
  </conditionalFormatting>
  <conditionalFormatting sqref="H95">
    <cfRule type="containsText" dxfId="68" priority="74" stopIfTrue="1" operator="containsText" text="TRUE">
      <formula>NOT(ISERROR(SEARCH("TRUE",H95)))</formula>
    </cfRule>
  </conditionalFormatting>
  <conditionalFormatting sqref="H96:H97">
    <cfRule type="containsText" dxfId="67" priority="73" stopIfTrue="1" operator="containsText" text="TRUE">
      <formula>NOT(ISERROR(SEARCH("TRUE",H96)))</formula>
    </cfRule>
  </conditionalFormatting>
  <conditionalFormatting sqref="H98">
    <cfRule type="containsText" dxfId="66" priority="72" stopIfTrue="1" operator="containsText" text="TRUE">
      <formula>NOT(ISERROR(SEARCH("TRUE",H98)))</formula>
    </cfRule>
  </conditionalFormatting>
  <conditionalFormatting sqref="H99:H100">
    <cfRule type="containsText" dxfId="65" priority="71" stopIfTrue="1" operator="containsText" text="TRUE">
      <formula>NOT(ISERROR(SEARCH("TRUE",H99)))</formula>
    </cfRule>
  </conditionalFormatting>
  <conditionalFormatting sqref="H101">
    <cfRule type="containsText" dxfId="64" priority="70" stopIfTrue="1" operator="containsText" text="TRUE">
      <formula>NOT(ISERROR(SEARCH("TRUE",H101)))</formula>
    </cfRule>
  </conditionalFormatting>
  <conditionalFormatting sqref="H102:H103">
    <cfRule type="containsText" dxfId="63" priority="69" stopIfTrue="1" operator="containsText" text="TRUE">
      <formula>NOT(ISERROR(SEARCH("TRUE",H102)))</formula>
    </cfRule>
  </conditionalFormatting>
  <conditionalFormatting sqref="H104">
    <cfRule type="containsText" dxfId="62" priority="68" stopIfTrue="1" operator="containsText" text="TRUE">
      <formula>NOT(ISERROR(SEARCH("TRUE",H104)))</formula>
    </cfRule>
  </conditionalFormatting>
  <conditionalFormatting sqref="H105:H106">
    <cfRule type="containsText" dxfId="61" priority="67" stopIfTrue="1" operator="containsText" text="TRUE">
      <formula>NOT(ISERROR(SEARCH("TRUE",H105)))</formula>
    </cfRule>
  </conditionalFormatting>
  <conditionalFormatting sqref="H107">
    <cfRule type="containsText" dxfId="60" priority="66" stopIfTrue="1" operator="containsText" text="TRUE">
      <formula>NOT(ISERROR(SEARCH("TRUE",H107)))</formula>
    </cfRule>
  </conditionalFormatting>
  <conditionalFormatting sqref="H108:H109">
    <cfRule type="containsText" dxfId="59" priority="65" stopIfTrue="1" operator="containsText" text="TRUE">
      <formula>NOT(ISERROR(SEARCH("TRUE",H108)))</formula>
    </cfRule>
  </conditionalFormatting>
  <conditionalFormatting sqref="H110">
    <cfRule type="containsText" dxfId="58" priority="64" stopIfTrue="1" operator="containsText" text="TRUE">
      <formula>NOT(ISERROR(SEARCH("TRUE",H110)))</formula>
    </cfRule>
  </conditionalFormatting>
  <conditionalFormatting sqref="H111:H112">
    <cfRule type="containsText" dxfId="57" priority="63" stopIfTrue="1" operator="containsText" text="TRUE">
      <formula>NOT(ISERROR(SEARCH("TRUE",H111)))</formula>
    </cfRule>
  </conditionalFormatting>
  <conditionalFormatting sqref="H113">
    <cfRule type="containsText" dxfId="56" priority="62" stopIfTrue="1" operator="containsText" text="TRUE">
      <formula>NOT(ISERROR(SEARCH("TRUE",H113)))</formula>
    </cfRule>
  </conditionalFormatting>
  <conditionalFormatting sqref="H114:H115">
    <cfRule type="containsText" dxfId="55" priority="61" stopIfTrue="1" operator="containsText" text="TRUE">
      <formula>NOT(ISERROR(SEARCH("TRUE",H114)))</formula>
    </cfRule>
  </conditionalFormatting>
  <conditionalFormatting sqref="H116">
    <cfRule type="containsText" dxfId="54" priority="60" stopIfTrue="1" operator="containsText" text="TRUE">
      <formula>NOT(ISERROR(SEARCH("TRUE",H116)))</formula>
    </cfRule>
  </conditionalFormatting>
  <conditionalFormatting sqref="H117:H118">
    <cfRule type="containsText" dxfId="53" priority="59" stopIfTrue="1" operator="containsText" text="TRUE">
      <formula>NOT(ISERROR(SEARCH("TRUE",H117)))</formula>
    </cfRule>
  </conditionalFormatting>
  <conditionalFormatting sqref="H119">
    <cfRule type="containsText" dxfId="52" priority="58" stopIfTrue="1" operator="containsText" text="TRUE">
      <formula>NOT(ISERROR(SEARCH("TRUE",H119)))</formula>
    </cfRule>
  </conditionalFormatting>
  <conditionalFormatting sqref="H120:H121">
    <cfRule type="containsText" dxfId="51" priority="57" stopIfTrue="1" operator="containsText" text="TRUE">
      <formula>NOT(ISERROR(SEARCH("TRUE",H120)))</formula>
    </cfRule>
  </conditionalFormatting>
  <conditionalFormatting sqref="H122">
    <cfRule type="containsText" dxfId="50" priority="56" stopIfTrue="1" operator="containsText" text="TRUE">
      <formula>NOT(ISERROR(SEARCH("TRUE",H122)))</formula>
    </cfRule>
  </conditionalFormatting>
  <conditionalFormatting sqref="H123:H124">
    <cfRule type="containsText" dxfId="49" priority="55" stopIfTrue="1" operator="containsText" text="TRUE">
      <formula>NOT(ISERROR(SEARCH("TRUE",H123)))</formula>
    </cfRule>
  </conditionalFormatting>
  <conditionalFormatting sqref="H125">
    <cfRule type="containsText" dxfId="48" priority="54" stopIfTrue="1" operator="containsText" text="TRUE">
      <formula>NOT(ISERROR(SEARCH("TRUE",H125)))</formula>
    </cfRule>
  </conditionalFormatting>
  <conditionalFormatting sqref="H126:H127">
    <cfRule type="containsText" dxfId="47" priority="53" stopIfTrue="1" operator="containsText" text="TRUE">
      <formula>NOT(ISERROR(SEARCH("TRUE",H126)))</formula>
    </cfRule>
  </conditionalFormatting>
  <conditionalFormatting sqref="H128">
    <cfRule type="containsText" dxfId="46" priority="52" stopIfTrue="1" operator="containsText" text="TRUE">
      <formula>NOT(ISERROR(SEARCH("TRUE",H128)))</formula>
    </cfRule>
  </conditionalFormatting>
  <conditionalFormatting sqref="H129:H130">
    <cfRule type="containsText" dxfId="45" priority="51" stopIfTrue="1" operator="containsText" text="TRUE">
      <formula>NOT(ISERROR(SEARCH("TRUE",H129)))</formula>
    </cfRule>
  </conditionalFormatting>
  <conditionalFormatting sqref="H131">
    <cfRule type="containsText" dxfId="44" priority="50" stopIfTrue="1" operator="containsText" text="TRUE">
      <formula>NOT(ISERROR(SEARCH("TRUE",H131)))</formula>
    </cfRule>
  </conditionalFormatting>
  <conditionalFormatting sqref="H132:H133">
    <cfRule type="containsText" dxfId="43" priority="49" stopIfTrue="1" operator="containsText" text="TRUE">
      <formula>NOT(ISERROR(SEARCH("TRUE",H132)))</formula>
    </cfRule>
  </conditionalFormatting>
  <conditionalFormatting sqref="H134">
    <cfRule type="containsText" dxfId="42" priority="48" stopIfTrue="1" operator="containsText" text="TRUE">
      <formula>NOT(ISERROR(SEARCH("TRUE",H134)))</formula>
    </cfRule>
  </conditionalFormatting>
  <conditionalFormatting sqref="H135:H136">
    <cfRule type="containsText" dxfId="41" priority="47" stopIfTrue="1" operator="containsText" text="TRUE">
      <formula>NOT(ISERROR(SEARCH("TRUE",H135)))</formula>
    </cfRule>
  </conditionalFormatting>
  <conditionalFormatting sqref="H137">
    <cfRule type="containsText" dxfId="40" priority="46" stopIfTrue="1" operator="containsText" text="TRUE">
      <formula>NOT(ISERROR(SEARCH("TRUE",H137)))</formula>
    </cfRule>
  </conditionalFormatting>
  <conditionalFormatting sqref="H138:H139">
    <cfRule type="containsText" dxfId="39" priority="45" stopIfTrue="1" operator="containsText" text="TRUE">
      <formula>NOT(ISERROR(SEARCH("TRUE",H138)))</formula>
    </cfRule>
  </conditionalFormatting>
  <conditionalFormatting sqref="H140">
    <cfRule type="containsText" dxfId="38" priority="44" stopIfTrue="1" operator="containsText" text="TRUE">
      <formula>NOT(ISERROR(SEARCH("TRUE",H140)))</formula>
    </cfRule>
  </conditionalFormatting>
  <conditionalFormatting sqref="H141:H142">
    <cfRule type="containsText" dxfId="37" priority="43" stopIfTrue="1" operator="containsText" text="TRUE">
      <formula>NOT(ISERROR(SEARCH("TRUE",H141)))</formula>
    </cfRule>
  </conditionalFormatting>
  <conditionalFormatting sqref="H143">
    <cfRule type="containsText" dxfId="36" priority="42" stopIfTrue="1" operator="containsText" text="TRUE">
      <formula>NOT(ISERROR(SEARCH("TRUE",H143)))</formula>
    </cfRule>
  </conditionalFormatting>
  <conditionalFormatting sqref="H144:H145">
    <cfRule type="containsText" dxfId="35" priority="41" stopIfTrue="1" operator="containsText" text="TRUE">
      <formula>NOT(ISERROR(SEARCH("TRUE",H144)))</formula>
    </cfRule>
  </conditionalFormatting>
  <conditionalFormatting sqref="H146">
    <cfRule type="containsText" dxfId="34" priority="40" stopIfTrue="1" operator="containsText" text="TRUE">
      <formula>NOT(ISERROR(SEARCH("TRUE",H146)))</formula>
    </cfRule>
  </conditionalFormatting>
  <conditionalFormatting sqref="H147:H148">
    <cfRule type="containsText" dxfId="33" priority="39" stopIfTrue="1" operator="containsText" text="TRUE">
      <formula>NOT(ISERROR(SEARCH("TRUE",H147)))</formula>
    </cfRule>
  </conditionalFormatting>
  <conditionalFormatting sqref="H149">
    <cfRule type="containsText" dxfId="32" priority="38" stopIfTrue="1" operator="containsText" text="TRUE">
      <formula>NOT(ISERROR(SEARCH("TRUE",H149)))</formula>
    </cfRule>
  </conditionalFormatting>
  <conditionalFormatting sqref="H150:H151">
    <cfRule type="containsText" dxfId="31" priority="37" stopIfTrue="1" operator="containsText" text="TRUE">
      <formula>NOT(ISERROR(SEARCH("TRUE",H150)))</formula>
    </cfRule>
  </conditionalFormatting>
  <conditionalFormatting sqref="H152">
    <cfRule type="containsText" dxfId="30" priority="36" stopIfTrue="1" operator="containsText" text="TRUE">
      <formula>NOT(ISERROR(SEARCH("TRUE",H152)))</formula>
    </cfRule>
  </conditionalFormatting>
  <conditionalFormatting sqref="H153:H154">
    <cfRule type="containsText" dxfId="29" priority="35" stopIfTrue="1" operator="containsText" text="TRUE">
      <formula>NOT(ISERROR(SEARCH("TRUE",H153)))</formula>
    </cfRule>
  </conditionalFormatting>
  <conditionalFormatting sqref="H155">
    <cfRule type="containsText" dxfId="28" priority="34" stopIfTrue="1" operator="containsText" text="TRUE">
      <formula>NOT(ISERROR(SEARCH("TRUE",H155)))</formula>
    </cfRule>
  </conditionalFormatting>
  <conditionalFormatting sqref="H156:H157">
    <cfRule type="containsText" dxfId="27" priority="33" stopIfTrue="1" operator="containsText" text="TRUE">
      <formula>NOT(ISERROR(SEARCH("TRUE",H156)))</formula>
    </cfRule>
  </conditionalFormatting>
  <conditionalFormatting sqref="H158">
    <cfRule type="containsText" dxfId="26" priority="32" stopIfTrue="1" operator="containsText" text="TRUE">
      <formula>NOT(ISERROR(SEARCH("TRUE",H158)))</formula>
    </cfRule>
  </conditionalFormatting>
  <conditionalFormatting sqref="H159:H160">
    <cfRule type="containsText" dxfId="25" priority="31" stopIfTrue="1" operator="containsText" text="TRUE">
      <formula>NOT(ISERROR(SEARCH("TRUE",H159)))</formula>
    </cfRule>
  </conditionalFormatting>
  <conditionalFormatting sqref="H161">
    <cfRule type="containsText" dxfId="24" priority="30" stopIfTrue="1" operator="containsText" text="TRUE">
      <formula>NOT(ISERROR(SEARCH("TRUE",H161)))</formula>
    </cfRule>
  </conditionalFormatting>
  <conditionalFormatting sqref="H162:H163">
    <cfRule type="containsText" dxfId="23" priority="29" stopIfTrue="1" operator="containsText" text="TRUE">
      <formula>NOT(ISERROR(SEARCH("TRUE",H162)))</formula>
    </cfRule>
  </conditionalFormatting>
  <conditionalFormatting sqref="H164">
    <cfRule type="containsText" dxfId="22" priority="28" stopIfTrue="1" operator="containsText" text="TRUE">
      <formula>NOT(ISERROR(SEARCH("TRUE",H164)))</formula>
    </cfRule>
  </conditionalFormatting>
  <conditionalFormatting sqref="H165:H166">
    <cfRule type="containsText" dxfId="21" priority="27" stopIfTrue="1" operator="containsText" text="TRUE">
      <formula>NOT(ISERROR(SEARCH("TRUE",H165)))</formula>
    </cfRule>
  </conditionalFormatting>
  <conditionalFormatting sqref="H167">
    <cfRule type="containsText" dxfId="20" priority="26" stopIfTrue="1" operator="containsText" text="TRUE">
      <formula>NOT(ISERROR(SEARCH("TRUE",H167)))</formula>
    </cfRule>
  </conditionalFormatting>
  <conditionalFormatting sqref="H168:H169">
    <cfRule type="containsText" dxfId="19" priority="25" stopIfTrue="1" operator="containsText" text="TRUE">
      <formula>NOT(ISERROR(SEARCH("TRUE",H168)))</formula>
    </cfRule>
  </conditionalFormatting>
  <conditionalFormatting sqref="H170">
    <cfRule type="containsText" dxfId="18" priority="24" stopIfTrue="1" operator="containsText" text="TRUE">
      <formula>NOT(ISERROR(SEARCH("TRUE",H170)))</formula>
    </cfRule>
  </conditionalFormatting>
  <conditionalFormatting sqref="H171:H172">
    <cfRule type="containsText" dxfId="17" priority="23" stopIfTrue="1" operator="containsText" text="TRUE">
      <formula>NOT(ISERROR(SEARCH("TRUE",H171)))</formula>
    </cfRule>
  </conditionalFormatting>
  <conditionalFormatting sqref="H173">
    <cfRule type="containsText" dxfId="16" priority="22" stopIfTrue="1" operator="containsText" text="TRUE">
      <formula>NOT(ISERROR(SEARCH("TRUE",H173)))</formula>
    </cfRule>
  </conditionalFormatting>
  <conditionalFormatting sqref="H174:H175">
    <cfRule type="containsText" dxfId="15" priority="21" stopIfTrue="1" operator="containsText" text="TRUE">
      <formula>NOT(ISERROR(SEARCH("TRUE",H174)))</formula>
    </cfRule>
  </conditionalFormatting>
  <conditionalFormatting sqref="H176">
    <cfRule type="containsText" dxfId="14" priority="20" stopIfTrue="1" operator="containsText" text="TRUE">
      <formula>NOT(ISERROR(SEARCH("TRUE",H176)))</formula>
    </cfRule>
  </conditionalFormatting>
  <conditionalFormatting sqref="H177:H178">
    <cfRule type="containsText" dxfId="13" priority="19" stopIfTrue="1" operator="containsText" text="TRUE">
      <formula>NOT(ISERROR(SEARCH("TRUE",H177)))</formula>
    </cfRule>
  </conditionalFormatting>
  <conditionalFormatting sqref="H179">
    <cfRule type="containsText" dxfId="12" priority="18" stopIfTrue="1" operator="containsText" text="TRUE">
      <formula>NOT(ISERROR(SEARCH("TRUE",H179)))</formula>
    </cfRule>
  </conditionalFormatting>
  <conditionalFormatting sqref="H180:H181">
    <cfRule type="containsText" dxfId="11" priority="17" stopIfTrue="1" operator="containsText" text="TRUE">
      <formula>NOT(ISERROR(SEARCH("TRUE",H180)))</formula>
    </cfRule>
  </conditionalFormatting>
  <conditionalFormatting sqref="H182">
    <cfRule type="containsText" dxfId="10" priority="16" stopIfTrue="1" operator="containsText" text="TRUE">
      <formula>NOT(ISERROR(SEARCH("TRUE",H182)))</formula>
    </cfRule>
  </conditionalFormatting>
  <conditionalFormatting sqref="H183:H184">
    <cfRule type="containsText" dxfId="9" priority="15" stopIfTrue="1" operator="containsText" text="TRUE">
      <formula>NOT(ISERROR(SEARCH("TRUE",H183)))</formula>
    </cfRule>
  </conditionalFormatting>
  <conditionalFormatting sqref="H185">
    <cfRule type="containsText" dxfId="8" priority="14" stopIfTrue="1" operator="containsText" text="TRUE">
      <formula>NOT(ISERROR(SEARCH("TRUE",H185)))</formula>
    </cfRule>
  </conditionalFormatting>
  <conditionalFormatting sqref="H186:H187">
    <cfRule type="containsText" dxfId="7" priority="13" stopIfTrue="1" operator="containsText" text="TRUE">
      <formula>NOT(ISERROR(SEARCH("TRUE",H186)))</formula>
    </cfRule>
  </conditionalFormatting>
  <conditionalFormatting sqref="H188">
    <cfRule type="containsText" dxfId="6" priority="12" stopIfTrue="1" operator="containsText" text="TRUE">
      <formula>NOT(ISERROR(SEARCH("TRUE",H188)))</formula>
    </cfRule>
  </conditionalFormatting>
  <conditionalFormatting sqref="H189:H190">
    <cfRule type="containsText" dxfId="5" priority="11" stopIfTrue="1" operator="containsText" text="TRUE">
      <formula>NOT(ISERROR(SEARCH("TRUE",H189)))</formula>
    </cfRule>
  </conditionalFormatting>
  <conditionalFormatting sqref="F26">
    <cfRule type="containsText" dxfId="4" priority="10" stopIfTrue="1" operator="containsText" text="TRUE">
      <formula>NOT(ISERROR(SEARCH("TRUE",F26)))</formula>
    </cfRule>
  </conditionalFormatting>
  <conditionalFormatting sqref="H18">
    <cfRule type="expression" dxfId="3" priority="3" stopIfTrue="1">
      <formula>OR(H18&gt;3.6,H18&lt;3.1)</formula>
    </cfRule>
  </conditionalFormatting>
  <conditionalFormatting sqref="H15">
    <cfRule type="expression" dxfId="2" priority="4" stopIfTrue="1">
      <formula>OR(H15&gt;3.6,H15&lt;3.1)</formula>
    </cfRule>
  </conditionalFormatting>
  <conditionalFormatting sqref="H21">
    <cfRule type="expression" dxfId="1" priority="2" stopIfTrue="1">
      <formula>OR(H21&gt;3.6,H21&lt;3.1)</formula>
    </cfRule>
  </conditionalFormatting>
  <conditionalFormatting sqref="H12">
    <cfRule type="expression" dxfId="0" priority="5" stopIfTrue="1">
      <formula>OR(H12&gt;3.6,H12&lt;3.1)</formula>
    </cfRule>
  </conditionalFormatting>
  <hyperlinks>
    <hyperlink ref="A2" r:id="rId1" xr:uid="{00000000-0004-0000-0000-000000000000}"/>
  </hyperlinks>
  <pageMargins left="1.45" right="0.7" top="0.25" bottom="0.25" header="0.3" footer="0.3"/>
  <pageSetup scale="57" fitToHeight="0" orientation="landscape" r:id="rId2"/>
  <rowBreaks count="2" manualBreakCount="2">
    <brk id="71" max="16383" man="1"/>
    <brk id="136"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NGS Quant Companion Template</vt:lpstr>
      <vt:lpstr>'NGS Quant Companion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GenomicAnalysis</dc:creator>
  <cp:lastModifiedBy>Peter Bartholomew</cp:lastModifiedBy>
  <cp:lastPrinted>2018-01-03T20:09:56Z</cp:lastPrinted>
  <dcterms:created xsi:type="dcterms:W3CDTF">2017-05-05T17:04:42Z</dcterms:created>
  <dcterms:modified xsi:type="dcterms:W3CDTF">2018-09-26T13:23:58Z</dcterms:modified>
</cp:coreProperties>
</file>